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作業フォルダ\足立区役所\R7年度　数字で見る足立\提出用\数字で見る足立_R7年度提出用データ\"/>
    </mc:Choice>
  </mc:AlternateContent>
  <xr:revisionPtr revIDLastSave="0" documentId="13_ncr:1_{F96E3514-C781-4BBC-BA80-B0CD5F99D804}" xr6:coauthVersionLast="47" xr6:coauthVersionMax="47" xr10:uidLastSave="{00000000-0000-0000-0000-000000000000}"/>
  <bookViews>
    <workbookView xWindow="-120" yWindow="-120" windowWidth="29040" windowHeight="15840" tabRatio="863" xr2:uid="{00000000-000D-0000-FFFF-FFFF00000000}"/>
  </bookViews>
  <sheets>
    <sheet name="2-1" sheetId="37" r:id="rId1"/>
    <sheet name="2-2" sheetId="2" r:id="rId2"/>
    <sheet name="2-3" sheetId="3" r:id="rId3"/>
    <sheet name="2-4" sheetId="4" r:id="rId4"/>
    <sheet name="2-5" sheetId="5" r:id="rId5"/>
    <sheet name="2-6" sheetId="6" r:id="rId6"/>
    <sheet name="2-7(1)" sheetId="7" r:id="rId7"/>
    <sheet name="2-7(2)" sheetId="8" r:id="rId8"/>
    <sheet name="2-8(1)" sheetId="9" r:id="rId9"/>
    <sheet name="2-8(2)" sheetId="10" r:id="rId10"/>
    <sheet name="2-8(3)" sheetId="11" r:id="rId11"/>
    <sheet name="2-9(1)" sheetId="12" r:id="rId12"/>
    <sheet name="2-9(2)" sheetId="13" r:id="rId13"/>
    <sheet name="2-10(1)" sheetId="14" r:id="rId14"/>
    <sheet name="2-10(2)" sheetId="15" r:id="rId15"/>
    <sheet name="2-11(1)" sheetId="16" r:id="rId16"/>
    <sheet name="2-11(2)" sheetId="17" r:id="rId17"/>
    <sheet name="2-12" sheetId="29" r:id="rId18"/>
    <sheet name="2-13" sheetId="30" r:id="rId19"/>
    <sheet name="2-14" sheetId="31" r:id="rId20"/>
    <sheet name="2-15" sheetId="32" r:id="rId21"/>
    <sheet name="2-16" sheetId="33" r:id="rId22"/>
    <sheet name="2-17" sheetId="34" r:id="rId23"/>
    <sheet name="2-18" sheetId="20" r:id="rId24"/>
    <sheet name="2-19" sheetId="21" r:id="rId25"/>
    <sheet name="2-20" sheetId="22" r:id="rId26"/>
    <sheet name="2-21" sheetId="23" r:id="rId27"/>
    <sheet name="2-22" sheetId="24" r:id="rId28"/>
    <sheet name="2-23" sheetId="35" r:id="rId29"/>
    <sheet name="2-24" sheetId="36" r:id="rId30"/>
  </sheets>
  <externalReferences>
    <externalReference r:id="rId31"/>
    <externalReference r:id="rId32"/>
  </externalReferences>
  <definedNames>
    <definedName name="___A６５800" localSheetId="0">#REF!</definedName>
    <definedName name="___A６５800" localSheetId="28">#REF!</definedName>
    <definedName name="___A６５800" localSheetId="29">#REF!</definedName>
    <definedName name="___A６５800" localSheetId="6">#REF!</definedName>
    <definedName name="___A６５800" localSheetId="7">#REF!</definedName>
    <definedName name="___A６５800">#REF!</definedName>
    <definedName name="___A６５９９９" localSheetId="0">#REF!</definedName>
    <definedName name="___A６５９９９" localSheetId="28">#REF!</definedName>
    <definedName name="___A６５９９９" localSheetId="29">#REF!</definedName>
    <definedName name="___A６５９９９" localSheetId="6">#REF!</definedName>
    <definedName name="___A６５９９９" localSheetId="7">#REF!</definedName>
    <definedName name="___A６５９９９">#REF!</definedName>
    <definedName name="___A66999" localSheetId="0">#REF!</definedName>
    <definedName name="___A66999" localSheetId="28">#REF!</definedName>
    <definedName name="___A66999" localSheetId="29">#REF!</definedName>
    <definedName name="___A66999" localSheetId="6">#REF!</definedName>
    <definedName name="___A66999" localSheetId="7">#REF!</definedName>
    <definedName name="___A66999">#REF!</definedName>
    <definedName name="___A６９９９９" localSheetId="6">#REF!</definedName>
    <definedName name="___A６９９９９">#REF!</definedName>
    <definedName name="___A７００００" localSheetId="6">#REF!</definedName>
    <definedName name="___A７００００">#REF!</definedName>
    <definedName name="___A９００００" localSheetId="6">#REF!</definedName>
    <definedName name="___A９００００">#REF!</definedName>
    <definedName name="___KM1" localSheetId="6">#REF!</definedName>
    <definedName name="___KM1">#REF!</definedName>
    <definedName name="__A６５800" localSheetId="21">#REF!</definedName>
    <definedName name="__A６５800" localSheetId="29">#REF!</definedName>
    <definedName name="__A６５800" localSheetId="6">#REF!</definedName>
    <definedName name="__A６５800">#REF!</definedName>
    <definedName name="__A６５９９９" localSheetId="21">#REF!</definedName>
    <definedName name="__A６５９９９" localSheetId="29">#REF!</definedName>
    <definedName name="__A６５９９９" localSheetId="6">#REF!</definedName>
    <definedName name="__A６５９９９">#REF!</definedName>
    <definedName name="__A66999" localSheetId="21">#REF!</definedName>
    <definedName name="__A66999" localSheetId="29">#REF!</definedName>
    <definedName name="__A66999" localSheetId="6">#REF!</definedName>
    <definedName name="__A66999">#REF!</definedName>
    <definedName name="__A６９９９９" localSheetId="21">#REF!</definedName>
    <definedName name="__A６９９９９" localSheetId="29">#REF!</definedName>
    <definedName name="__A６９９９９" localSheetId="6">#REF!</definedName>
    <definedName name="__A６９９９９">#REF!</definedName>
    <definedName name="__A７００００" localSheetId="21">#REF!</definedName>
    <definedName name="__A７００００" localSheetId="29">#REF!</definedName>
    <definedName name="__A７００００" localSheetId="6">#REF!</definedName>
    <definedName name="__A７００００">#REF!</definedName>
    <definedName name="__A９００００" localSheetId="21">#REF!</definedName>
    <definedName name="__A９００００" localSheetId="29">#REF!</definedName>
    <definedName name="__A９００００" localSheetId="6">#REF!</definedName>
    <definedName name="__A９００００">#REF!</definedName>
    <definedName name="__KM1" localSheetId="21">#REF!</definedName>
    <definedName name="__KM1" localSheetId="29">#REF!</definedName>
    <definedName name="__KM1" localSheetId="6">#REF!</definedName>
    <definedName name="__KM1">#REF!</definedName>
    <definedName name="_A６５800" localSheetId="28">#REF!</definedName>
    <definedName name="_A６５800" localSheetId="6">#REF!</definedName>
    <definedName name="_A６５800">#REF!</definedName>
    <definedName name="_A６５９９９" localSheetId="28">#REF!</definedName>
    <definedName name="_A６５９９９" localSheetId="6">#REF!</definedName>
    <definedName name="_A６５９９９">#REF!</definedName>
    <definedName name="_A66999" localSheetId="28">#REF!</definedName>
    <definedName name="_A66999" localSheetId="6">#REF!</definedName>
    <definedName name="_A66999">#REF!</definedName>
    <definedName name="_A６９９９９" localSheetId="28">#REF!</definedName>
    <definedName name="_A６９９９９" localSheetId="6">#REF!</definedName>
    <definedName name="_A６９９９９">#REF!</definedName>
    <definedName name="_A７００００" localSheetId="28">#REF!</definedName>
    <definedName name="_A７００００" localSheetId="6">#REF!</definedName>
    <definedName name="_A７００００">#REF!</definedName>
    <definedName name="_A９００００" localSheetId="28">#REF!</definedName>
    <definedName name="_A９００００" localSheetId="6">#REF!</definedName>
    <definedName name="_A９００００">#REF!</definedName>
    <definedName name="_KM1" localSheetId="28">#REF!</definedName>
    <definedName name="_KM1" localSheetId="6">#REF!</definedName>
    <definedName name="_KM1">#REF!</definedName>
    <definedName name="A６５536800" localSheetId="21">#REF!</definedName>
    <definedName name="A６５536800" localSheetId="23">#REF!</definedName>
    <definedName name="A６５536800" localSheetId="24">#REF!</definedName>
    <definedName name="A６５536800" localSheetId="28">#REF!</definedName>
    <definedName name="A６５536800" localSheetId="29">#REF!</definedName>
    <definedName name="A６５536800" localSheetId="6">#REF!</definedName>
    <definedName name="A６５536800">#REF!</definedName>
    <definedName name="_xlnm.Print_Area" localSheetId="0">'2-1'!$A$2:$J$41</definedName>
    <definedName name="_xlnm.Print_Area" localSheetId="13">'2-10(1)'!$A$1:$M$10</definedName>
    <definedName name="_xlnm.Print_Area" localSheetId="14">'2-10(2)'!$A$1:$M$9</definedName>
    <definedName name="_xlnm.Print_Area" localSheetId="15">'2-11(1)'!$A$1:$J$10</definedName>
    <definedName name="_xlnm.Print_Area" localSheetId="16">'2-11(2)'!$A$1:$G$9</definedName>
    <definedName name="_xlnm.Print_Area" localSheetId="17">'2-12'!$A$1:$E$121</definedName>
    <definedName name="_xlnm.Print_Area" localSheetId="18">'2-13'!$A$1:$E$61</definedName>
    <definedName name="_xlnm.Print_Area" localSheetId="19">'2-14'!$A$1:$E$60</definedName>
    <definedName name="_xlnm.Print_Area" localSheetId="20">'2-15'!$A$1:$E$47</definedName>
    <definedName name="_xlnm.Print_Area" localSheetId="21">'2-16'!$A$1:$G$13</definedName>
    <definedName name="_xlnm.Print_Area" localSheetId="22">'2-17'!$A$1:$G$8</definedName>
    <definedName name="_xlnm.Print_Area" localSheetId="23">'2-18'!$A$1:$D$16</definedName>
    <definedName name="_xlnm.Print_Area" localSheetId="24">'2-19'!$A$1:$E$41</definedName>
    <definedName name="_xlnm.Print_Area" localSheetId="1">'2-2'!$A$1:$I$11</definedName>
    <definedName name="_xlnm.Print_Area" localSheetId="25">'2-20'!$A$1:$G$9</definedName>
    <definedName name="_xlnm.Print_Area" localSheetId="26">'2-21'!$A$1:$E$9</definedName>
    <definedName name="_xlnm.Print_Area" localSheetId="27">'2-22'!$A$1:$F$10</definedName>
    <definedName name="_xlnm.Print_Area" localSheetId="28">'2-23'!$A$1:$E$25</definedName>
    <definedName name="_xlnm.Print_Area" localSheetId="29">'2-24'!$A$1:$E$26</definedName>
    <definedName name="_xlnm.Print_Area" localSheetId="2">'2-3'!$A$1:$F$46</definedName>
    <definedName name="_xlnm.Print_Area" localSheetId="3">'2-4'!$A$1:$F$31</definedName>
    <definedName name="_xlnm.Print_Area" localSheetId="4">'2-5'!$A$1:$G$28</definedName>
    <definedName name="_xlnm.Print_Area" localSheetId="5">'2-6'!$A$1:$G$26</definedName>
    <definedName name="_xlnm.Print_Area" localSheetId="6">'2-7(1)'!$A$1:$N$38</definedName>
    <definedName name="_xlnm.Print_Area" localSheetId="7">'2-7(2)'!$A$1:$N$15</definedName>
    <definedName name="_xlnm.Print_Area" localSheetId="8">'2-8(1)'!$A$1:$P$10</definedName>
    <definedName name="_xlnm.Print_Area" localSheetId="9">'2-8(2)'!$A$1:$M$10</definedName>
    <definedName name="_xlnm.Print_Area" localSheetId="10">'2-8(3)'!$A$1:$N$10</definedName>
    <definedName name="_xlnm.Print_Area" localSheetId="11">'2-9(1)'!$A$1:$K$10</definedName>
    <definedName name="_xlnm.Print_Area" localSheetId="12">'2-9(2)'!$A$1:$L$9</definedName>
    <definedName name="未" localSheetId="0">#REF!</definedName>
    <definedName name="未" localSheetId="21">#REF!</definedName>
    <definedName name="未" localSheetId="23">#REF!</definedName>
    <definedName name="未" localSheetId="24">#REF!</definedName>
    <definedName name="未" localSheetId="28">#REF!</definedName>
    <definedName name="未" localSheetId="29">#REF!</definedName>
    <definedName name="未" localSheetId="6">#REF!</definedName>
    <definedName name="未" localSheetId="7">#REF!</definedName>
    <definedName name="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5" l="1"/>
  <c r="L6" i="13" l="1"/>
  <c r="K6" i="13"/>
  <c r="I6" i="13"/>
  <c r="G6" i="13"/>
  <c r="F6" i="13"/>
  <c r="E6" i="13"/>
  <c r="D6" i="13"/>
  <c r="C6" i="13"/>
  <c r="B6" i="13"/>
  <c r="L7" i="13"/>
  <c r="B7" i="12"/>
  <c r="D7" i="12"/>
  <c r="E7" i="12"/>
  <c r="F7" i="12"/>
  <c r="G7" i="12"/>
  <c r="H7" i="12"/>
  <c r="I7" i="12"/>
  <c r="J7" i="12"/>
  <c r="K7" i="12"/>
  <c r="B6" i="11" l="1"/>
  <c r="C6" i="11"/>
  <c r="D6" i="11"/>
  <c r="E6" i="11"/>
  <c r="F6" i="11"/>
  <c r="G6" i="11"/>
  <c r="H6" i="11"/>
  <c r="I6" i="11"/>
  <c r="J6" i="11"/>
  <c r="K6" i="11"/>
  <c r="L6" i="11"/>
  <c r="M6" i="11"/>
  <c r="N6" i="11"/>
  <c r="B6" i="10"/>
  <c r="C6" i="10"/>
  <c r="D6" i="10"/>
  <c r="E6" i="10"/>
  <c r="F6" i="10"/>
  <c r="G6" i="10"/>
  <c r="H6" i="10"/>
  <c r="I6" i="10"/>
  <c r="J6" i="10"/>
  <c r="K6" i="10"/>
  <c r="L6" i="10"/>
  <c r="M6" i="10"/>
  <c r="B7" i="9"/>
  <c r="C7" i="9"/>
  <c r="D7" i="9"/>
  <c r="F7" i="9"/>
  <c r="G7" i="9"/>
  <c r="H7" i="9"/>
  <c r="I7" i="9"/>
  <c r="J7" i="9"/>
  <c r="K7" i="9"/>
  <c r="L7" i="9"/>
  <c r="M7" i="9"/>
  <c r="N7" i="9"/>
  <c r="P7" i="9"/>
  <c r="N8" i="9"/>
  <c r="C8" i="9"/>
  <c r="N13" i="8" l="1"/>
  <c r="M13" i="8"/>
  <c r="L13" i="8"/>
  <c r="K13" i="8"/>
  <c r="J13" i="8"/>
  <c r="F13" i="8"/>
  <c r="E13" i="8"/>
  <c r="D13" i="8"/>
  <c r="C13" i="8"/>
  <c r="B13" i="8"/>
  <c r="N10" i="8"/>
  <c r="M10" i="8"/>
  <c r="L10" i="8"/>
  <c r="K10" i="8"/>
  <c r="J10" i="8"/>
  <c r="F10" i="8"/>
  <c r="E10" i="8"/>
  <c r="D10" i="8"/>
  <c r="C10" i="8"/>
  <c r="B10" i="8"/>
  <c r="E44" i="32" l="1"/>
  <c r="E43" i="32"/>
  <c r="E42" i="32"/>
  <c r="E41" i="32"/>
  <c r="E40" i="32"/>
  <c r="E39" i="32"/>
  <c r="E38" i="32"/>
  <c r="E37" i="32"/>
  <c r="E36" i="32"/>
  <c r="E35" i="32"/>
  <c r="E34" i="32"/>
  <c r="E33" i="32"/>
  <c r="E31" i="32"/>
  <c r="E23" i="32"/>
  <c r="E22" i="32"/>
  <c r="E21" i="32"/>
  <c r="E20" i="32"/>
  <c r="E19" i="32"/>
  <c r="E18" i="32"/>
  <c r="E17" i="32"/>
  <c r="E16" i="32"/>
  <c r="E15" i="32"/>
  <c r="E14" i="32"/>
  <c r="E13" i="32"/>
  <c r="E12" i="32"/>
  <c r="E11" i="32"/>
  <c r="E10" i="32"/>
  <c r="E9" i="32"/>
  <c r="E7" i="32"/>
  <c r="E6" i="32"/>
  <c r="E59" i="31" l="1"/>
  <c r="E58" i="31"/>
  <c r="E57" i="31"/>
  <c r="E56" i="31"/>
  <c r="E55" i="31"/>
  <c r="E54" i="31"/>
  <c r="E53" i="31"/>
  <c r="E52" i="31"/>
  <c r="E51" i="31"/>
  <c r="E50" i="31"/>
  <c r="E49" i="31"/>
  <c r="E48" i="31"/>
  <c r="E47" i="31"/>
  <c r="E46" i="31"/>
  <c r="E45" i="31"/>
  <c r="E44" i="31"/>
  <c r="E43" i="31"/>
  <c r="E42" i="31"/>
  <c r="E41" i="31"/>
  <c r="E39" i="31"/>
  <c r="E31" i="31"/>
  <c r="E30" i="31"/>
  <c r="E29" i="31"/>
  <c r="E28" i="31"/>
  <c r="E27" i="31"/>
  <c r="E26" i="31"/>
  <c r="E25" i="31"/>
  <c r="E24" i="31"/>
  <c r="E23" i="31"/>
  <c r="E22" i="31"/>
  <c r="E21" i="31"/>
  <c r="E20" i="31"/>
  <c r="E19" i="31"/>
  <c r="E18" i="31"/>
  <c r="E17" i="31"/>
  <c r="E16" i="31"/>
  <c r="E15" i="31"/>
  <c r="E14" i="31"/>
  <c r="E13" i="31"/>
  <c r="E12" i="31"/>
  <c r="E11" i="31"/>
  <c r="E10" i="31"/>
  <c r="E8" i="31"/>
  <c r="E7" i="31"/>
  <c r="E60" i="30" l="1"/>
  <c r="E59" i="30"/>
  <c r="E58" i="30"/>
  <c r="E57" i="30"/>
  <c r="E56" i="30"/>
  <c r="E55" i="30"/>
  <c r="E54" i="30"/>
  <c r="E53" i="30"/>
  <c r="E52" i="30"/>
  <c r="E51" i="30"/>
  <c r="E50" i="30"/>
  <c r="E49" i="30"/>
  <c r="E48" i="30"/>
  <c r="E47" i="30"/>
  <c r="E46" i="30"/>
  <c r="E45" i="30"/>
  <c r="E44" i="30"/>
  <c r="E43" i="30"/>
  <c r="E42" i="30"/>
  <c r="E41" i="30"/>
  <c r="E40" i="30"/>
  <c r="E39" i="30"/>
  <c r="E38" i="30"/>
  <c r="E37" i="30"/>
  <c r="E36" i="30"/>
  <c r="E34" i="30"/>
  <c r="E27" i="30"/>
  <c r="E26" i="30"/>
  <c r="E25" i="30"/>
  <c r="E24" i="30"/>
  <c r="E23" i="30"/>
  <c r="E22" i="30"/>
  <c r="E21" i="30"/>
  <c r="E20" i="30"/>
  <c r="E19" i="30"/>
  <c r="E18" i="30"/>
  <c r="E17" i="30"/>
  <c r="E16" i="30"/>
  <c r="E15" i="30"/>
  <c r="E14" i="30"/>
  <c r="E13" i="30"/>
  <c r="E12" i="30"/>
  <c r="E11" i="30"/>
  <c r="E10" i="30"/>
  <c r="E8" i="30"/>
  <c r="E7" i="30"/>
  <c r="E120" i="29" l="1"/>
  <c r="E119" i="29"/>
  <c r="E118" i="29"/>
  <c r="E117" i="29"/>
  <c r="E116" i="29"/>
  <c r="E115" i="29"/>
  <c r="E114" i="29"/>
  <c r="E113" i="29"/>
  <c r="E112" i="29"/>
  <c r="E111" i="29"/>
  <c r="E110" i="29"/>
  <c r="E109" i="29"/>
  <c r="E108" i="29"/>
  <c r="E107" i="29"/>
  <c r="E106" i="29"/>
  <c r="E105" i="29"/>
  <c r="E104" i="29"/>
  <c r="E103" i="29"/>
  <c r="E102" i="29"/>
  <c r="E101" i="29"/>
  <c r="E100" i="29"/>
  <c r="E99" i="29"/>
  <c r="E98" i="29"/>
  <c r="E97" i="29"/>
  <c r="E96" i="29"/>
  <c r="E95" i="29"/>
  <c r="E94" i="29"/>
  <c r="E93" i="29"/>
  <c r="E92" i="29"/>
  <c r="E91" i="29"/>
  <c r="E90" i="29"/>
  <c r="E89" i="29"/>
  <c r="E88" i="29"/>
  <c r="E87" i="29"/>
  <c r="E86" i="29"/>
  <c r="E85" i="29"/>
  <c r="E84" i="29"/>
  <c r="E83" i="29"/>
  <c r="E82" i="29"/>
  <c r="E81" i="29"/>
  <c r="E80" i="29"/>
  <c r="E78" i="29"/>
  <c r="E77" i="29"/>
  <c r="E70" i="29"/>
  <c r="E69" i="29"/>
  <c r="E68" i="29"/>
  <c r="E67" i="29"/>
  <c r="E66" i="29"/>
  <c r="E65" i="29"/>
  <c r="E60" i="29"/>
  <c r="E59" i="29"/>
  <c r="E58" i="29"/>
  <c r="E57" i="29"/>
  <c r="E56" i="29"/>
  <c r="E55" i="29"/>
  <c r="E54" i="29"/>
  <c r="E53" i="29"/>
  <c r="E52" i="29"/>
  <c r="E51" i="29"/>
  <c r="E50" i="29"/>
  <c r="E49" i="29"/>
  <c r="E48" i="29"/>
  <c r="E47" i="29"/>
  <c r="E46" i="29"/>
  <c r="E45" i="29"/>
  <c r="E44" i="29"/>
  <c r="E43" i="29"/>
  <c r="E42" i="29"/>
  <c r="E41" i="29"/>
  <c r="E40" i="29"/>
  <c r="E39" i="29"/>
  <c r="E38" i="29"/>
  <c r="E37" i="29"/>
  <c r="E36" i="29"/>
  <c r="E35" i="29"/>
  <c r="E34" i="29"/>
  <c r="E33" i="29"/>
  <c r="E32" i="29"/>
  <c r="E31" i="29"/>
  <c r="E30" i="29"/>
  <c r="E29" i="29"/>
  <c r="E28" i="29"/>
  <c r="E27" i="29"/>
  <c r="E26" i="29"/>
  <c r="E25" i="29"/>
  <c r="E24" i="29"/>
  <c r="E23" i="29"/>
  <c r="E22" i="29"/>
  <c r="E21" i="29"/>
  <c r="E20" i="29"/>
  <c r="E19" i="29"/>
  <c r="E18" i="29"/>
  <c r="E17" i="29"/>
  <c r="E16" i="29"/>
  <c r="E15" i="29"/>
  <c r="E14" i="29"/>
  <c r="E13" i="29"/>
  <c r="E12" i="29"/>
  <c r="E11" i="29"/>
  <c r="E10" i="29"/>
  <c r="E9" i="29"/>
  <c r="E7" i="29"/>
  <c r="E6" i="29"/>
  <c r="G9" i="17" l="1"/>
  <c r="G6" i="17"/>
  <c r="F6" i="17"/>
  <c r="D6" i="17"/>
  <c r="C6" i="17"/>
  <c r="B6" i="17"/>
  <c r="J7" i="16"/>
  <c r="I7" i="16"/>
  <c r="H7" i="16"/>
  <c r="G7" i="16"/>
  <c r="F7" i="16"/>
  <c r="E7" i="16"/>
  <c r="D7" i="16"/>
  <c r="C7" i="16"/>
  <c r="B7" i="16"/>
  <c r="M9" i="15" l="1"/>
  <c r="M6" i="15"/>
  <c r="L6" i="15"/>
  <c r="I6" i="15"/>
  <c r="H6" i="15"/>
  <c r="F6" i="15"/>
  <c r="C6" i="15"/>
  <c r="B6" i="15"/>
  <c r="M7" i="14"/>
  <c r="L7" i="14"/>
  <c r="K7" i="14"/>
  <c r="J7" i="14"/>
  <c r="I7" i="14"/>
  <c r="H7" i="14"/>
  <c r="G7" i="14"/>
  <c r="E7" i="14"/>
  <c r="D7" i="14"/>
  <c r="C7" i="14"/>
  <c r="B7" i="14"/>
  <c r="L9" i="13" l="1"/>
  <c r="E10" i="11" l="1"/>
  <c r="F25" i="6" l="1"/>
  <c r="F24" i="6"/>
  <c r="F23" i="6"/>
  <c r="F22" i="6"/>
  <c r="F21" i="6"/>
  <c r="F20" i="6"/>
  <c r="G18" i="6"/>
  <c r="F18" i="6"/>
  <c r="E18" i="6"/>
  <c r="F13" i="6"/>
  <c r="F12" i="6"/>
  <c r="F11" i="6"/>
  <c r="F10" i="6"/>
  <c r="F9" i="6"/>
  <c r="F8" i="6"/>
  <c r="G6" i="6"/>
  <c r="F6" i="6" s="1"/>
  <c r="E6" i="6"/>
  <c r="F27" i="5" l="1"/>
  <c r="F26" i="5"/>
  <c r="F25" i="5"/>
  <c r="F24" i="5"/>
  <c r="F23" i="5"/>
  <c r="G21" i="5"/>
  <c r="F21" i="5" s="1"/>
  <c r="E21" i="5"/>
  <c r="F16" i="5"/>
  <c r="F15" i="5"/>
  <c r="F14" i="5"/>
  <c r="F13" i="5"/>
  <c r="F12" i="5"/>
  <c r="F11" i="5"/>
  <c r="F10" i="5"/>
  <c r="F9" i="5"/>
  <c r="F8" i="5"/>
  <c r="G6" i="5"/>
  <c r="E6" i="5"/>
  <c r="F6" i="5" l="1"/>
  <c r="E30" i="4"/>
  <c r="E29" i="4"/>
  <c r="E28" i="4"/>
  <c r="E27" i="4"/>
  <c r="E26" i="4"/>
  <c r="E25" i="4"/>
  <c r="E24" i="4"/>
  <c r="F22" i="4"/>
  <c r="E22" i="4" s="1"/>
  <c r="D22" i="4"/>
  <c r="E15" i="4"/>
  <c r="E14" i="4"/>
  <c r="E13" i="4"/>
  <c r="E12" i="4"/>
  <c r="E11" i="4"/>
  <c r="E10" i="4"/>
  <c r="E9" i="4"/>
  <c r="E8" i="4"/>
  <c r="F6" i="4"/>
  <c r="D6" i="4"/>
  <c r="E6" i="4" s="1"/>
  <c r="E44" i="3" l="1"/>
  <c r="E43" i="3"/>
  <c r="E42" i="3"/>
  <c r="E41" i="3"/>
  <c r="E40" i="3"/>
  <c r="E39" i="3"/>
  <c r="E38" i="3"/>
  <c r="E37" i="3"/>
  <c r="E36" i="3"/>
  <c r="E35" i="3"/>
  <c r="F33" i="3"/>
  <c r="D33" i="3"/>
  <c r="E28" i="3"/>
  <c r="E27" i="3"/>
  <c r="E26" i="3"/>
  <c r="E25" i="3"/>
  <c r="E24" i="3"/>
  <c r="E23" i="3"/>
  <c r="E22" i="3"/>
  <c r="E21" i="3"/>
  <c r="E20" i="3"/>
  <c r="E19" i="3"/>
  <c r="E18" i="3"/>
  <c r="E17" i="3"/>
  <c r="E16" i="3"/>
  <c r="E15" i="3"/>
  <c r="E14" i="3"/>
  <c r="E13" i="3"/>
  <c r="E12" i="3"/>
  <c r="E11" i="3"/>
  <c r="E10" i="3"/>
  <c r="E9" i="3"/>
  <c r="E8" i="3"/>
  <c r="F6" i="3"/>
  <c r="D6" i="3"/>
  <c r="E6" i="3" s="1"/>
  <c r="E33" i="3" l="1"/>
  <c r="I7" i="2"/>
  <c r="G7" i="2"/>
  <c r="E7" i="2"/>
  <c r="C7" i="2"/>
  <c r="I6" i="2"/>
  <c r="G6" i="2"/>
  <c r="E6" i="2"/>
  <c r="C6" i="2"/>
</calcChain>
</file>

<file path=xl/sharedStrings.xml><?xml version="1.0" encoding="utf-8"?>
<sst xmlns="http://schemas.openxmlformats.org/spreadsheetml/2006/main" count="1025" uniqueCount="554">
  <si>
    <t>　２　財政・税務</t>
  </si>
  <si>
    <t>※財政数値の増減率等については原則として各表内数値により計算している。</t>
  </si>
  <si>
    <t>１　普通会計予算額(２３区別)</t>
  </si>
  <si>
    <t>区分</t>
  </si>
  <si>
    <t>住民一人</t>
  </si>
  <si>
    <t>特別区税</t>
  </si>
  <si>
    <t>住民一人当り</t>
  </si>
  <si>
    <t>財政調整</t>
  </si>
  <si>
    <t>一般財源</t>
  </si>
  <si>
    <t>増　減　率</t>
  </si>
  <si>
    <t>当初予算額</t>
  </si>
  <si>
    <t>当り予算額</t>
  </si>
  <si>
    <t>収　入　額</t>
  </si>
  <si>
    <t>区税負担額</t>
  </si>
  <si>
    <t>交　付　金</t>
  </si>
  <si>
    <t>区名　　　　</t>
  </si>
  <si>
    <t>(百万円)</t>
  </si>
  <si>
    <t>　　　　　(円)</t>
  </si>
  <si>
    <t>　　　(百万円)</t>
  </si>
  <si>
    <t xml:space="preserve"> 　　　　(％)</t>
  </si>
  <si>
    <t>　    　　(％)</t>
  </si>
  <si>
    <t>足　立</t>
  </si>
  <si>
    <t>千代田</t>
  </si>
  <si>
    <t>中　央</t>
  </si>
  <si>
    <t>港</t>
  </si>
  <si>
    <t>新　宿</t>
  </si>
  <si>
    <t>文　京</t>
  </si>
  <si>
    <t>台　東</t>
  </si>
  <si>
    <t>墨　田</t>
  </si>
  <si>
    <t>江　東</t>
  </si>
  <si>
    <t>品　川</t>
  </si>
  <si>
    <t>目　黒</t>
  </si>
  <si>
    <t>大　田</t>
  </si>
  <si>
    <t>世田谷</t>
  </si>
  <si>
    <t>渋　谷</t>
  </si>
  <si>
    <t>中　野</t>
  </si>
  <si>
    <t>杉　並</t>
  </si>
  <si>
    <t>豊　島</t>
  </si>
  <si>
    <t>北</t>
  </si>
  <si>
    <t>荒　川</t>
  </si>
  <si>
    <t>板　橋</t>
  </si>
  <si>
    <t>練　馬</t>
  </si>
  <si>
    <t>葛　飾</t>
  </si>
  <si>
    <t>江戸川</t>
  </si>
  <si>
    <t>特別区計</t>
  </si>
  <si>
    <t xml:space="preserve">    (注２)同時補正を含む。　</t>
  </si>
  <si>
    <t>　　　　  　　　　　　　　　　　　　　　　　　　　　　　</t>
  </si>
  <si>
    <t>(令和６年度及び令和７年度当初予算)</t>
    <phoneticPr fontId="14"/>
  </si>
  <si>
    <t xml:space="preserve">    (注１)住民一人当り予算額及び特別区税負担額は令和６年１月１日現在の人口による。</t>
    <phoneticPr fontId="14"/>
  </si>
  <si>
    <t>２　会計別最終予算額</t>
  </si>
  <si>
    <t xml:space="preserve"> 区分</t>
  </si>
  <si>
    <t>一　般　会　計</t>
  </si>
  <si>
    <t>国民健康保険特別会計</t>
  </si>
  <si>
    <t>介護保険特別会計</t>
  </si>
  <si>
    <t>後期高齢者医療特別会計</t>
  </si>
  <si>
    <t>年度</t>
  </si>
  <si>
    <t>指数</t>
  </si>
  <si>
    <t>令和5年</t>
  </si>
  <si>
    <t>資料：政策経営部 財政課</t>
  </si>
  <si>
    <t>(単位：千円）</t>
  </si>
  <si>
    <t>(注１)指数は令和５年度が１００である。       　　</t>
  </si>
  <si>
    <t>(注２)令和７年度は当初予算額(同時補正含む)である。</t>
    <rPh sb="16" eb="18">
      <t>ドウジ</t>
    </rPh>
    <rPh sb="18" eb="20">
      <t>ホセイ</t>
    </rPh>
    <rPh sb="20" eb="21">
      <t>フク</t>
    </rPh>
    <phoneticPr fontId="3"/>
  </si>
  <si>
    <t>３　一般会計予算額</t>
  </si>
  <si>
    <t>＜歳入＞</t>
  </si>
  <si>
    <t>(令和６年度)</t>
    <rPh sb="1" eb="3">
      <t>レイワ</t>
    </rPh>
    <phoneticPr fontId="3"/>
  </si>
  <si>
    <t>補正予算額</t>
  </si>
  <si>
    <t>最終予算額</t>
  </si>
  <si>
    <t>科目(款)</t>
  </si>
  <si>
    <t>総額</t>
  </si>
  <si>
    <t>地方譲与税</t>
  </si>
  <si>
    <t>利子割交付金</t>
  </si>
  <si>
    <t>配当割交付金</t>
  </si>
  <si>
    <t>株式等譲渡所得割交付金</t>
  </si>
  <si>
    <t>地方消費税交付金</t>
  </si>
  <si>
    <t>自動車取得税交付金</t>
  </si>
  <si>
    <t>環境性能割交付金</t>
  </si>
  <si>
    <t>ゴルフ場利用税交付金</t>
  </si>
  <si>
    <t>地方特例交付金</t>
  </si>
  <si>
    <t>交通安全対策特別交付金</t>
  </si>
  <si>
    <t>特別区交付金</t>
  </si>
  <si>
    <t>分担金及び負担金</t>
  </si>
  <si>
    <t>使用料及び手数料</t>
  </si>
  <si>
    <t>国庫支出金</t>
  </si>
  <si>
    <t>都支出金</t>
  </si>
  <si>
    <t>財産収入</t>
  </si>
  <si>
    <t>寄付金</t>
  </si>
  <si>
    <t>繰入金</t>
  </si>
  <si>
    <t>繰越金</t>
  </si>
  <si>
    <t>諸収入</t>
  </si>
  <si>
    <t>＜歳出＞</t>
  </si>
  <si>
    <t>議会費</t>
  </si>
  <si>
    <t>総務費</t>
  </si>
  <si>
    <t>民生費</t>
  </si>
  <si>
    <t>産業経済費</t>
  </si>
  <si>
    <t>環境衛生費</t>
  </si>
  <si>
    <t>土木費</t>
  </si>
  <si>
    <t>教育費</t>
  </si>
  <si>
    <t>公債費</t>
  </si>
  <si>
    <t>諸支出金</t>
  </si>
  <si>
    <t>予備費</t>
  </si>
  <si>
    <t>(単位：千円)</t>
  </si>
  <si>
    <t>(注)当初予算額には同時補正予算額を含む。</t>
    <phoneticPr fontId="14"/>
  </si>
  <si>
    <t>４　国民健康保険特別会計予算額</t>
  </si>
  <si>
    <t>(令和６年度)</t>
  </si>
  <si>
    <t>国民健康保険料</t>
  </si>
  <si>
    <t>一部負担金</t>
  </si>
  <si>
    <t>総　　務　　費</t>
  </si>
  <si>
    <t>保険給付費</t>
  </si>
  <si>
    <t>国民健康保険事業費納付金</t>
  </si>
  <si>
    <t>共同事業拠出金</t>
  </si>
  <si>
    <t>保健事業費</t>
  </si>
  <si>
    <t>諸　支　出　金</t>
  </si>
  <si>
    <t>予　　備　　費</t>
  </si>
  <si>
    <t>５　介護保険特別会計予算額</t>
  </si>
  <si>
    <t>介護保険料</t>
  </si>
  <si>
    <t>支払基金交付金</t>
  </si>
  <si>
    <t>基金積立金</t>
  </si>
  <si>
    <t>地域支援事業費</t>
  </si>
  <si>
    <t>後期高齢者医療保険料</t>
  </si>
  <si>
    <t>広域連合支出金</t>
  </si>
  <si>
    <t>７　財政指標等(普通会計決算)</t>
  </si>
  <si>
    <t>＜２３区＞</t>
  </si>
  <si>
    <t>(令和５年度)</t>
    <phoneticPr fontId="14"/>
  </si>
  <si>
    <t>歳 入
総 額</t>
  </si>
  <si>
    <t>歳 出
総 額</t>
  </si>
  <si>
    <t>形 式
収 支</t>
  </si>
  <si>
    <t>翌年度へ繰越すべき
財源</t>
  </si>
  <si>
    <t>実 質
収 支</t>
  </si>
  <si>
    <t>実質
収支
比率</t>
  </si>
  <si>
    <t>公債
費
負担比率</t>
  </si>
  <si>
    <t>経常
収支
比率</t>
  </si>
  <si>
    <t>地方債
現在高</t>
  </si>
  <si>
    <t>積立金
現在高</t>
  </si>
  <si>
    <t>財政調整
基　　金</t>
  </si>
  <si>
    <t>減　債
基　金</t>
  </si>
  <si>
    <t>その他
基　金</t>
  </si>
  <si>
    <t>区名</t>
  </si>
  <si>
    <t>A</t>
  </si>
  <si>
    <t>B</t>
  </si>
  <si>
    <t>C=A-B</t>
  </si>
  <si>
    <t>D</t>
  </si>
  <si>
    <t>E=C-D</t>
  </si>
  <si>
    <t>(%)</t>
  </si>
  <si>
    <t>特別区
計</t>
  </si>
  <si>
    <t>(単位：百万円)</t>
  </si>
  <si>
    <t xml:space="preserve"> 　  </t>
  </si>
  <si>
    <t>＜足立区＞</t>
  </si>
  <si>
    <t>翌年度へ
繰越す
べき財源</t>
  </si>
  <si>
    <t>財政調整基金</t>
  </si>
  <si>
    <t>増減率</t>
  </si>
  <si>
    <t>令和4年</t>
  </si>
  <si>
    <r>
      <rPr>
        <b/>
        <sz val="8"/>
        <color rgb="FF000000"/>
        <rFont val="ＭＳ 明朝"/>
        <family val="1"/>
        <charset val="128"/>
      </rPr>
      <t>資料：「特別区決算状況」(東京都</t>
    </r>
    <r>
      <rPr>
        <b/>
        <sz val="4"/>
        <color rgb="FF000000"/>
        <rFont val="ＭＳ 明朝"/>
        <family val="1"/>
        <charset val="128"/>
      </rPr>
      <t xml:space="preserve"> </t>
    </r>
    <r>
      <rPr>
        <b/>
        <sz val="8"/>
        <color rgb="FF000000"/>
        <rFont val="ＭＳ 明朝"/>
        <family val="1"/>
        <charset val="128"/>
      </rPr>
      <t>総務局)、政策経営部 財政課</t>
    </r>
  </si>
  <si>
    <t xml:space="preserve">      </t>
  </si>
  <si>
    <t>　(注)令和６年度は速報値である｡</t>
    <phoneticPr fontId="14"/>
  </si>
  <si>
    <t xml:space="preserve">        </t>
  </si>
  <si>
    <t>８　普通会計決算額</t>
  </si>
  <si>
    <t>特別
区税</t>
  </si>
  <si>
    <t>地　方
譲与税等</t>
  </si>
  <si>
    <t>財 政
調 整
交付金</t>
  </si>
  <si>
    <t>一　般
財源計</t>
  </si>
  <si>
    <t>手数
料</t>
  </si>
  <si>
    <t>国 庫
支出金</t>
  </si>
  <si>
    <t>都
支出金</t>
  </si>
  <si>
    <t>財産
収入</t>
  </si>
  <si>
    <t>諸収入及び寄付金</t>
  </si>
  <si>
    <t>使用料</t>
  </si>
  <si>
    <t>地方債</t>
  </si>
  <si>
    <t>合　計</t>
  </si>
  <si>
    <t>-</t>
  </si>
  <si>
    <t>＜目的別歳出＞</t>
  </si>
  <si>
    <t>議会
費</t>
  </si>
  <si>
    <t>労働費</t>
  </si>
  <si>
    <t>農林
水産業費</t>
  </si>
  <si>
    <t>衛生費</t>
  </si>
  <si>
    <t>商工費</t>
  </si>
  <si>
    <t>消防費</t>
  </si>
  <si>
    <t>　　(注１)災害復旧費と諸支出金は該当なしのため記載を省略した。</t>
    <phoneticPr fontId="14"/>
  </si>
  <si>
    <t>　　(注２)令和６年度は速報値である。</t>
    <phoneticPr fontId="14"/>
  </si>
  <si>
    <t>＜性質別歳出＞</t>
  </si>
  <si>
    <t>人件費</t>
  </si>
  <si>
    <t>扶助費</t>
  </si>
  <si>
    <t>義務的
経費計</t>
  </si>
  <si>
    <t>維　持
補修費</t>
  </si>
  <si>
    <t>補助費
等</t>
  </si>
  <si>
    <t>貸付
金</t>
  </si>
  <si>
    <t>普 通
建 設
事業費</t>
  </si>
  <si>
    <t>うち元金</t>
  </si>
  <si>
    <t>物件費</t>
  </si>
  <si>
    <t>積立金</t>
  </si>
  <si>
    <t>繰出金</t>
  </si>
  <si>
    <t>償還額</t>
  </si>
  <si>
    <t>令和4年</t>
    <phoneticPr fontId="14"/>
  </si>
  <si>
    <t>　　　</t>
  </si>
  <si>
    <t>　　(注１)投資・出資金と災害復旧・失業対策事業費は該当なしのため記載を省略した。</t>
    <phoneticPr fontId="14"/>
  </si>
  <si>
    <t>９　国民健康保険事業会計決算額</t>
  </si>
  <si>
    <t>保険料
収　入</t>
  </si>
  <si>
    <t>他会計
繰入金</t>
  </si>
  <si>
    <t>その他の収入</t>
  </si>
  <si>
    <t>歳 入
合 計</t>
  </si>
  <si>
    <t>(参考)
歳 出
合 計</t>
  </si>
  <si>
    <t>歳  入
歳  出
差引額</t>
  </si>
  <si>
    <t>うち退職
被保険者分</t>
  </si>
  <si>
    <t>（単位：百万円）</t>
  </si>
  <si>
    <t>総務
費</t>
  </si>
  <si>
    <t>保　険
給付費</t>
  </si>
  <si>
    <t>保健
事業費</t>
  </si>
  <si>
    <t>繰出
金</t>
  </si>
  <si>
    <t>その他
の支出</t>
  </si>
  <si>
    <t>歳出
合計</t>
  </si>
  <si>
    <t>療養諸費等</t>
  </si>
  <si>
    <t>その他</t>
  </si>
  <si>
    <t>審査支払手数料</t>
  </si>
  <si>
    <t>給付費</t>
  </si>
  <si>
    <t>１０　介護保険事業会計決算額</t>
  </si>
  <si>
    <t>国　庫
支出金</t>
  </si>
  <si>
    <t>支　払
基　金
交付金</t>
  </si>
  <si>
    <t>相互財政安定化事業交付金</t>
  </si>
  <si>
    <t>基　金
繰入金</t>
  </si>
  <si>
    <t>歳入
合計</t>
  </si>
  <si>
    <t>(参考)
歳出
合計</t>
  </si>
  <si>
    <t>歳入
歳出
差引額</t>
  </si>
  <si>
    <t>保険料</t>
  </si>
  <si>
    <t>財政安定化基金
拠出金</t>
  </si>
  <si>
    <t>相互財政安定化事業負担金</t>
  </si>
  <si>
    <t>保　健
福　祉
事業費</t>
  </si>
  <si>
    <t>基　金
積立金</t>
  </si>
  <si>
    <t>前年度
繰　上
充用金</t>
  </si>
  <si>
    <t>歳出合計</t>
  </si>
  <si>
    <t>１１　後期高齢者医療事業会計決算額</t>
  </si>
  <si>
    <t>その他の
収　　入</t>
  </si>
  <si>
    <t>(参　考)
歳出合計</t>
  </si>
  <si>
    <t>歳入歳出
差 引 額</t>
  </si>
  <si>
    <t>うち特別徴収保険料</t>
  </si>
  <si>
    <t>一般会計</t>
  </si>
  <si>
    <t>歳入合計</t>
  </si>
  <si>
    <t>後期高齢者
医療広域
連合納付金</t>
  </si>
  <si>
    <t>前　年　度</t>
  </si>
  <si>
    <t>その他の
支　　出</t>
  </si>
  <si>
    <t>総　務　費</t>
  </si>
  <si>
    <t>繰　出　金</t>
  </si>
  <si>
    <t>繰　　　上</t>
  </si>
  <si>
    <t>充　用　金</t>
  </si>
  <si>
    <t>１６　特別区税調定額及び収入状況</t>
  </si>
  <si>
    <t>調定額</t>
  </si>
  <si>
    <t>収入済額</t>
  </si>
  <si>
    <t>不納欠損額</t>
  </si>
  <si>
    <t>未収入額</t>
  </si>
  <si>
    <t>収入率
(％)</t>
  </si>
  <si>
    <t>還付未済額</t>
  </si>
  <si>
    <t>特別区民税</t>
  </si>
  <si>
    <t>軽自動車税</t>
  </si>
  <si>
    <t>特別区たばこ税</t>
  </si>
  <si>
    <t>資料：区民部 課税課</t>
  </si>
  <si>
    <t>(単位：円)</t>
  </si>
  <si>
    <t>(注)滞納繰越分を含む。</t>
  </si>
  <si>
    <t>１７　特別区民税納税義務者数及び現年度分調定額</t>
  </si>
  <si>
    <t>総　　　数</t>
  </si>
  <si>
    <t>普　通　徴　収</t>
  </si>
  <si>
    <t>特　別　徴　収</t>
  </si>
  <si>
    <t>納税義務者数</t>
  </si>
  <si>
    <t>調定額 (千円)</t>
  </si>
  <si>
    <t>(注)数値は各年度の決算数値(翌年５月３１日現在)である。</t>
  </si>
  <si>
    <t>１８　特別区民税(現年度分)課税標準額段階別納税義務者数及び所得割額</t>
  </si>
  <si>
    <t>（令和６年７月１日現在）</t>
    <phoneticPr fontId="14"/>
  </si>
  <si>
    <t>課税標準額</t>
  </si>
  <si>
    <t>所得割額 (千円)</t>
  </si>
  <si>
    <t xml:space="preserve"> 一人当り区民税所得割額
　　　　　　　　　(円)</t>
    <phoneticPr fontId="14"/>
  </si>
  <si>
    <t>総　　　額</t>
  </si>
  <si>
    <t xml:space="preserve">                   １０万円以下</t>
  </si>
  <si>
    <t xml:space="preserve">  １０万円超 ～　１００万円以下</t>
  </si>
  <si>
    <t>１００万円超 ～　２００万円以下</t>
  </si>
  <si>
    <t>２００万円超 ～　３００万円以下</t>
  </si>
  <si>
    <t>３００万円超 ～　４００万円以下</t>
  </si>
  <si>
    <t>４００万円超 ～　５５０万円以下</t>
  </si>
  <si>
    <t>５５０万円超 ～　７００万円以下</t>
  </si>
  <si>
    <t>７００万円超 ～１０００万円以下</t>
  </si>
  <si>
    <t>１０００万円超　　　　</t>
  </si>
  <si>
    <t>(注１)所得割額は譲渡所得分を含まない金額である。</t>
  </si>
  <si>
    <t>(注２)納税義務者数は所得割を納める者(均等割のみの者は含まない)の数である。</t>
  </si>
  <si>
    <t>１９　特別区民税・都民税申告者段階別所得金額(総合課税分)</t>
  </si>
  <si>
    <t>所　得　者　数</t>
  </si>
  <si>
    <t>総 所 得 金 額</t>
  </si>
  <si>
    <t>一人当りの                　　　　　</t>
  </si>
  <si>
    <t>総所得金額</t>
  </si>
  <si>
    <t>(千円)</t>
  </si>
  <si>
    <t>合    計</t>
  </si>
  <si>
    <t>　  　　　　　　　　 1 0 0 万 円 以 下</t>
  </si>
  <si>
    <t>1 0 0 万 円 超　～   2 0 0 万 円 以 下</t>
  </si>
  <si>
    <t>2 0 0 万 円 超　～   3 0 0 万 円 以 下</t>
  </si>
  <si>
    <t>3 0 0 万 円 超　～   4 0 0 万 円 以 下</t>
  </si>
  <si>
    <t>4 0 0 万 円 超　～   5 0 0 万 円 以 下</t>
  </si>
  <si>
    <t>5 0 0 万 円 超　～   6 0 0 万 円 以 下</t>
  </si>
  <si>
    <t>6 0 0 万 円 超　～   7 0 0 万 円 以 下</t>
  </si>
  <si>
    <t>7 0 0 万 円 超　～   8 0 0 万 円 以 下</t>
  </si>
  <si>
    <t>8 0 0 万 円 超　～   9 0 0 万 円 以 下</t>
  </si>
  <si>
    <t>9 0 0 万 円 超　～ 1 0 0 0 万 円 以 下</t>
  </si>
  <si>
    <t xml:space="preserve">  1 0 0 0 万 円 超　～ 1 1 0 0 万 円 以 下</t>
  </si>
  <si>
    <t xml:space="preserve">  1 1 0 0 万 円 超　～ 1 2 0 0 万 円 以 下</t>
  </si>
  <si>
    <t xml:space="preserve">  1 2 0 0 万 円 超　～ 1 3 0 0 万 円 以 下</t>
  </si>
  <si>
    <t xml:space="preserve">  1 3 0 0 万 円 超　～ 1 4 0 0 万 円 以 下</t>
  </si>
  <si>
    <t xml:space="preserve">  1 4 0 0 万 円 超　～ 1 5 0 0 万 円 以 下</t>
  </si>
  <si>
    <t xml:space="preserve">  1 5 0 0 万 円 超　～ 1 6 0 0 万 円 以 下</t>
  </si>
  <si>
    <t xml:space="preserve">  1 6 0 0 万 円 超　～ 1 7 0 0 万 円 以 下</t>
  </si>
  <si>
    <t xml:space="preserve">  1 7 0 0 万 円 超　～ 1 8 0 0 万 円 以 下</t>
  </si>
  <si>
    <t xml:space="preserve">  1 8 0 0 万 円 超　～ 1 9 0 0 万 円 以 下</t>
  </si>
  <si>
    <t xml:space="preserve">  1 9 0 0 万 円 超　～ 2 0 0 0 万 円 以 下</t>
  </si>
  <si>
    <t xml:space="preserve">  2 0 0 0 万 円 超　～ 2 1 0 0 万 円 以 下</t>
  </si>
  <si>
    <t xml:space="preserve">  2 1 0 0 万 円 超　～ 2 2 0 0 万 円 以 下</t>
  </si>
  <si>
    <t xml:space="preserve">  2 2 0 0 万 円 超　～ 2 3 0 0 万 円 以 下</t>
  </si>
  <si>
    <t xml:space="preserve">  2 3 0 0 万 円 超　～ 2 4 0 0 万 円 以 下</t>
  </si>
  <si>
    <t xml:space="preserve">  2 4 0 0 万 円 超　～ 2 5 0 0 万 円 以 下</t>
  </si>
  <si>
    <t xml:space="preserve">  2 5 0 0 万 円 超　～ 2 6 0 0 万 円 以 下</t>
  </si>
  <si>
    <t xml:space="preserve">  2 6 0 0 万 円 超　～ 2 7 0 0 万 円 以 下</t>
  </si>
  <si>
    <t xml:space="preserve">  2 7 0 0 万 円 超　～ 2 8 0 0 万 円 以 下</t>
  </si>
  <si>
    <t xml:space="preserve">  2 8 0 0 万 円 超　～ 2 9 0 0 万 円 以 下</t>
  </si>
  <si>
    <t xml:space="preserve">  2 9 0 0 万 円 超　～ 3 0 0 0 万 円 以 下</t>
  </si>
  <si>
    <t>　　　　　　　(注１)所得金額が１，０００円以上の人を集計する。マイナス所得は集計しない。</t>
  </si>
  <si>
    <t>　　　　　　　(注２)所得金額は分離課税所得(長期・短期・株式・先物取引・分離配当)を除く。</t>
  </si>
  <si>
    <t>２０　特別区民税･都民税(現年度分)負担状況</t>
  </si>
  <si>
    <t>　区分</t>
  </si>
  <si>
    <t>特別区民税・都民税負担額 (千円)</t>
  </si>
  <si>
    <t>一人当り負担額 (円)</t>
  </si>
  <si>
    <t>世帯当り負担額 (円)</t>
  </si>
  <si>
    <t>２３区平均</t>
  </si>
  <si>
    <t>足    立</t>
  </si>
  <si>
    <t>２１　特別区民税（普通徴収分）の口座振替利用状況</t>
  </si>
  <si>
    <t>利用者数</t>
  </si>
  <si>
    <t>当初課税対象者数に
対する利用率(％)</t>
  </si>
  <si>
    <t>収入税額(千円)</t>
  </si>
  <si>
    <t>収入率(％)</t>
  </si>
  <si>
    <t>資料：区民部 納税課</t>
  </si>
  <si>
    <t>２２　特別区民税・都民税、軽自動車税滞納処分及び処理等の状況</t>
  </si>
  <si>
    <t xml:space="preserve">差 　押 　え  </t>
  </si>
  <si>
    <t>差押後収納額</t>
  </si>
  <si>
    <t>納付額</t>
  </si>
  <si>
    <t>内訳</t>
  </si>
  <si>
    <t xml:space="preserve">年度 </t>
  </si>
  <si>
    <t>滞納税額</t>
  </si>
  <si>
    <t>件　数</t>
  </si>
  <si>
    <t>債権</t>
  </si>
  <si>
    <t>不動産等</t>
  </si>
  <si>
    <t xml:space="preserve">  　　　</t>
  </si>
  <si>
    <t xml:space="preserve"> (注)差押え、参加差押え、二重差押えを含む。</t>
  </si>
  <si>
    <t>１２　一般会計決算額</t>
  </si>
  <si>
    <t>＜歳　入＞</t>
  </si>
  <si>
    <t>予　算　現　額</t>
  </si>
  <si>
    <t>決　　算　　額</t>
  </si>
  <si>
    <t>予算現額に対する</t>
  </si>
  <si>
    <t>年度･科目</t>
  </si>
  <si>
    <t>(円)</t>
  </si>
  <si>
    <t>決算額の比率 (%)</t>
  </si>
  <si>
    <t>　</t>
  </si>
  <si>
    <t>特　別　区　税</t>
  </si>
  <si>
    <t>特 別 区 民 税</t>
  </si>
  <si>
    <t>軽 自 動 車 税</t>
  </si>
  <si>
    <t>地  方  譲  与  税</t>
  </si>
  <si>
    <t>地方揮発油譲与税</t>
  </si>
  <si>
    <t>自動車重量譲与税</t>
  </si>
  <si>
    <t>地方道路譲与税</t>
  </si>
  <si>
    <t>森林環境譲与税</t>
  </si>
  <si>
    <t>利  子　割　交　付　金</t>
  </si>
  <si>
    <t>配　当　割　交　付　金</t>
  </si>
  <si>
    <t>地 方 消 費 税 交 付 金</t>
  </si>
  <si>
    <t>自 動 車 取 得 税 交 付 金</t>
  </si>
  <si>
    <t>地  方  特  例  交  付  金</t>
  </si>
  <si>
    <t>特  別  区  交  付  金</t>
  </si>
  <si>
    <t>特別区財政調整交付金</t>
  </si>
  <si>
    <t>分 担 金 及 び 負 担 金</t>
  </si>
  <si>
    <t>負　　担　　金</t>
  </si>
  <si>
    <t>使 用 料 及 び 手 数 料</t>
  </si>
  <si>
    <t>使　　用　　料</t>
  </si>
  <si>
    <t>手　　数　　料</t>
  </si>
  <si>
    <t>国  庫  支  出  金</t>
  </si>
  <si>
    <t>国 庫 負 担 金</t>
  </si>
  <si>
    <t>国 庫 補 助 金</t>
  </si>
  <si>
    <t>国 庫 委 託 金</t>
  </si>
  <si>
    <t>都  支  出  金</t>
  </si>
  <si>
    <t>都　負　担　金</t>
  </si>
  <si>
    <t>都　補　助　金</t>
  </si>
  <si>
    <t>都　委　託　金</t>
  </si>
  <si>
    <t>財　 産　 収 　入</t>
  </si>
  <si>
    <t>財産運用収入</t>
  </si>
  <si>
    <t>財産売払収入</t>
  </si>
  <si>
    <t>寄　　     付　     　金</t>
  </si>
  <si>
    <t>寄　　付　　金</t>
  </si>
  <si>
    <t>繰　     　入     　　金</t>
  </si>
  <si>
    <t>基 金 繰 入 金</t>
  </si>
  <si>
    <t>特別会計繰入金</t>
  </si>
  <si>
    <t>繰　     　越　  　   金</t>
  </si>
  <si>
    <t>繰　　越　　金</t>
  </si>
  <si>
    <t>諸　     　収     　　入</t>
  </si>
  <si>
    <t>延滞金、加算金及び過料</t>
  </si>
  <si>
    <t>特別区預金利子</t>
  </si>
  <si>
    <t>貸付金元利収入</t>
  </si>
  <si>
    <t>受託事業収入</t>
  </si>
  <si>
    <t>雑　　　　　入</t>
  </si>
  <si>
    <t>＜歳　出＞</t>
  </si>
  <si>
    <t>議　　    会    　　費</t>
  </si>
  <si>
    <t>議　　会　　費</t>
  </si>
  <si>
    <t>総　　    務    　　費</t>
  </si>
  <si>
    <t>総 務 管 理 費</t>
  </si>
  <si>
    <t>徴　　税　　費</t>
  </si>
  <si>
    <t>区　　民　　費</t>
  </si>
  <si>
    <t>戸籍及び住民基本台帳費</t>
  </si>
  <si>
    <t>選挙費</t>
  </si>
  <si>
    <t>統計調査費</t>
  </si>
  <si>
    <t>監査委員費</t>
  </si>
  <si>
    <t>民　　    生　    　費</t>
  </si>
  <si>
    <t>社 会 福 祉 費</t>
  </si>
  <si>
    <t>児 童 福 祉 費</t>
  </si>
  <si>
    <t>生 活 保 護 費</t>
  </si>
  <si>
    <t>国 民 年 金 費</t>
  </si>
  <si>
    <t>産   業   経   済   費</t>
  </si>
  <si>
    <t>産 業 経 済 費</t>
  </si>
  <si>
    <t>農　　業　　費</t>
  </si>
  <si>
    <t>環   境   衛   生   費</t>
  </si>
  <si>
    <t>環　　境　　費</t>
  </si>
  <si>
    <t>衛　　生　　費</t>
  </si>
  <si>
    <t>清　　掃　　費</t>
  </si>
  <si>
    <t>土　　    木　　    費</t>
  </si>
  <si>
    <t>土 木 管 理 費</t>
  </si>
  <si>
    <t>道 路 橋 梁 費</t>
  </si>
  <si>
    <t>河　　川　　費</t>
  </si>
  <si>
    <t>都 市 計 画 費</t>
  </si>
  <si>
    <t>教　　    育　    　費</t>
  </si>
  <si>
    <t>教 育 総 務 費</t>
  </si>
  <si>
    <t>小　学　校　費</t>
  </si>
  <si>
    <t>中　学　校　費</t>
  </si>
  <si>
    <t>校 外 施 設 費</t>
  </si>
  <si>
    <t>幼　稚　園　費</t>
  </si>
  <si>
    <t>社 会 教 育 費</t>
  </si>
  <si>
    <t>社 会 体 育 費</t>
  </si>
  <si>
    <t>公　　    債　　    費</t>
  </si>
  <si>
    <t>公　　債　　費</t>
  </si>
  <si>
    <t>諸　   支  　 出  　 金</t>
  </si>
  <si>
    <t>特別会計繰出金</t>
  </si>
  <si>
    <t>予　　    備　    　費</t>
  </si>
  <si>
    <t>資料：会計管理室</t>
  </si>
  <si>
    <t>１３　国民健康保険特別会計決算額</t>
  </si>
  <si>
    <t>一 部 負 担 金</t>
  </si>
  <si>
    <t>国 庫 支 出 金</t>
  </si>
  <si>
    <t>都　支　出　金</t>
  </si>
  <si>
    <t>繰　　入　　金</t>
  </si>
  <si>
    <t>他会計繰入金</t>
  </si>
  <si>
    <t>諸　　収　　入</t>
  </si>
  <si>
    <t>預　金　利　子</t>
  </si>
  <si>
    <t>徴　　収　　費</t>
  </si>
  <si>
    <t>保 険 給 付 費</t>
  </si>
  <si>
    <t>療　養　諸　費</t>
  </si>
  <si>
    <t>高 額 療 養 費</t>
  </si>
  <si>
    <t>移　　送　　費</t>
  </si>
  <si>
    <t>出産育児諸費</t>
  </si>
  <si>
    <t>葬　　祭　　費</t>
  </si>
  <si>
    <t>結核・精神医療給付金</t>
  </si>
  <si>
    <t>傷病手当金</t>
  </si>
  <si>
    <t>医療給付費</t>
  </si>
  <si>
    <t>後期高齢者支援金等</t>
  </si>
  <si>
    <t>介護納付金</t>
  </si>
  <si>
    <t>保 健 事 業 費</t>
  </si>
  <si>
    <t>特定健康診査等事業費</t>
  </si>
  <si>
    <t>償還金及び還付金</t>
  </si>
  <si>
    <t>繰　　出　　金</t>
  </si>
  <si>
    <t>１４　介護保険特別会計決算額</t>
  </si>
  <si>
    <t>介 護 保 険 料</t>
  </si>
  <si>
    <t>財 産 収 入</t>
  </si>
  <si>
    <t>一般会計繰入金</t>
  </si>
  <si>
    <t>基金繰入金</t>
  </si>
  <si>
    <t>介 護 認 定 費</t>
  </si>
  <si>
    <t>介護サービス諸費</t>
  </si>
  <si>
    <t>介護予防サービス諸費</t>
  </si>
  <si>
    <t>高額サービス費</t>
  </si>
  <si>
    <t>高額医療合算介護サービス費</t>
  </si>
  <si>
    <t>特定入所者介護サービス費</t>
  </si>
  <si>
    <t>基 金 積 立 金</t>
  </si>
  <si>
    <t>介護予防・生活支援サービス事業費</t>
  </si>
  <si>
    <t>一般介護予防事業費</t>
  </si>
  <si>
    <t>包括的支援事業・任意事業費</t>
  </si>
  <si>
    <t>償還金及び還付加算金</t>
  </si>
  <si>
    <t>１５　後期高齢者医療特別会計決算額</t>
  </si>
  <si>
    <t>手数料</t>
  </si>
  <si>
    <t>広域連合補助金</t>
  </si>
  <si>
    <t>雑入</t>
  </si>
  <si>
    <t>延滞金及び過料</t>
  </si>
  <si>
    <t>総　　　　務　　　　費</t>
  </si>
  <si>
    <t>徴    収   費</t>
  </si>
  <si>
    <t>保　　険　　給　　付　　費</t>
  </si>
  <si>
    <t>葬   祭   費</t>
  </si>
  <si>
    <t>広域連合負担金</t>
  </si>
  <si>
    <t>保　　健　　事　　業　　費</t>
  </si>
  <si>
    <t>健康保持増進事業費</t>
  </si>
  <si>
    <t>予　備　費</t>
  </si>
  <si>
    <t xml:space="preserve"> - </t>
  </si>
  <si>
    <t>２３　都税調定額</t>
  </si>
  <si>
    <t>年　度</t>
  </si>
  <si>
    <t>区　分</t>
  </si>
  <si>
    <t>都民税　　法人</t>
  </si>
  <si>
    <t>都民税　　個人</t>
  </si>
  <si>
    <t>事業税　　法人</t>
  </si>
  <si>
    <t>事業税　　個人</t>
  </si>
  <si>
    <t>不動産取得税</t>
  </si>
  <si>
    <t>ゴルフ場利用税</t>
  </si>
  <si>
    <t>自動車税</t>
  </si>
  <si>
    <t>固定資産税</t>
  </si>
  <si>
    <t>特別土地保有税</t>
  </si>
  <si>
    <t>都市計画税</t>
  </si>
  <si>
    <t>その他の都税</t>
  </si>
  <si>
    <t>滞納繰越</t>
  </si>
  <si>
    <t>資料：足立都税事務所</t>
  </si>
  <si>
    <t>(注１)２３区内の所管区域の変更に伴い足立区管内の次の税目は荒川都税事務所の所管</t>
  </si>
  <si>
    <t>となった。このため、荒川都税事務所からの徴収引受額を記載している。　　　</t>
  </si>
  <si>
    <t>・都民税法人及び事業税法人・・・平成２０年度から　　　　　　　　　　　　</t>
  </si>
  <si>
    <t>・事業税個人・・・平成２１年度から　　　　　　　　　　　　　　　　　　　</t>
  </si>
  <si>
    <t>(注２)その他の都税は事業所税である。　　　　　　　　　　　　　　　　　　　　　</t>
  </si>
  <si>
    <t>２４　国税徴収決定済額(足立区内税務署分)</t>
  </si>
  <si>
    <t xml:space="preserve">年　度 </t>
  </si>
  <si>
    <t>令和3年</t>
  </si>
  <si>
    <t xml:space="preserve"> 区　分</t>
  </si>
  <si>
    <t>源泉所得税</t>
  </si>
  <si>
    <t>源泉所得税及復興特別所得税</t>
  </si>
  <si>
    <t>申告所得税</t>
  </si>
  <si>
    <t>申告所得税及復興特別所得税</t>
  </si>
  <si>
    <t>法人税</t>
  </si>
  <si>
    <t>地方法人税</t>
  </si>
  <si>
    <t>相続税　</t>
  </si>
  <si>
    <t>消費税</t>
  </si>
  <si>
    <t>消費税及地方消費税</t>
  </si>
  <si>
    <t>酒税</t>
  </si>
  <si>
    <t>Ⅹ</t>
  </si>
  <si>
    <t>たばこ税及たばこ特別税</t>
  </si>
  <si>
    <t>揮発油税及地方揮発油税</t>
  </si>
  <si>
    <t>資料：東京国税局</t>
  </si>
  <si>
    <r>
      <t>資料：「特別区当初予算状況」(東京都</t>
    </r>
    <r>
      <rPr>
        <b/>
        <sz val="4"/>
        <rFont val="ＭＳ 明朝"/>
        <family val="1"/>
        <charset val="128"/>
      </rPr>
      <t xml:space="preserve"> </t>
    </r>
    <r>
      <rPr>
        <b/>
        <sz val="8"/>
        <rFont val="ＭＳ 明朝"/>
        <family val="1"/>
        <charset val="128"/>
      </rPr>
      <t>総務局)、「特別区の統計」((公財)特別区協議会)、政策経営部 財政課</t>
    </r>
  </si>
  <si>
    <r>
      <t>資料：「特別区決算状況」(東京都</t>
    </r>
    <r>
      <rPr>
        <b/>
        <sz val="4"/>
        <rFont val="ＭＳ 明朝"/>
        <family val="1"/>
        <charset val="128"/>
      </rPr>
      <t xml:space="preserve"> </t>
    </r>
    <r>
      <rPr>
        <b/>
        <sz val="8"/>
        <rFont val="ＭＳ 明朝"/>
        <family val="1"/>
        <charset val="128"/>
      </rPr>
      <t>総務局)、「特別区の統計」((公財)特別区協議会)、 政策経営部 財政課</t>
    </r>
  </si>
  <si>
    <r>
      <t>資料：「特別区決算状況」(東京都</t>
    </r>
    <r>
      <rPr>
        <b/>
        <sz val="4"/>
        <rFont val="ＭＳ 明朝"/>
        <family val="1"/>
        <charset val="128"/>
      </rPr>
      <t xml:space="preserve"> </t>
    </r>
    <r>
      <rPr>
        <b/>
        <sz val="8"/>
        <rFont val="ＭＳ 明朝"/>
        <family val="1"/>
        <charset val="128"/>
      </rPr>
      <t>総務局)、政策経営部 財政課</t>
    </r>
  </si>
  <si>
    <t>(注１)</t>
    <phoneticPr fontId="14"/>
  </si>
  <si>
    <t>(注２)</t>
    <phoneticPr fontId="14"/>
  </si>
  <si>
    <t>(注３)</t>
  </si>
  <si>
    <t>航空機燃料税、印紙税の合計である。</t>
    <phoneticPr fontId="14"/>
  </si>
  <si>
    <t>旧税、電源開発促進税、揮発油税及地方道路税、石油ガス税、自動車重量税、</t>
    <phoneticPr fontId="14"/>
  </si>
  <si>
    <t>その他は復興特別法人税、地価税、たばこ税、国際観光旅客税、石油石炭税、</t>
    <phoneticPr fontId="14"/>
  </si>
  <si>
    <t>相続税には贈与税を含む。</t>
    <phoneticPr fontId="14"/>
  </si>
  <si>
    <t>６　後期高齢者医療特別会計予算額</t>
    <phoneticPr fontId="14"/>
  </si>
  <si>
    <t>分担金
負担金</t>
    <phoneticPr fontId="14"/>
  </si>
  <si>
    <t xml:space="preserve"> 　 決定分に係る５月３１日現在の現年度調定額(現年度分及び翌年度分)である。 </t>
    <phoneticPr fontId="14"/>
  </si>
  <si>
    <t>(注)世帯及び人口は、賦課期日(各年１月１日)現在の数値である。負担額は、当該年度賦課</t>
    <phoneticPr fontId="14"/>
  </si>
  <si>
    <t>　　　　　 (注２)収入率は特別区民税（普通徴収分）の収入額に対する口座振替による収入額の割合。</t>
    <phoneticPr fontId="14"/>
  </si>
  <si>
    <t>　　　　　 (注１)各年度末（翌年５月３１日）現在の数値である。</t>
    <phoneticPr fontId="14"/>
  </si>
  <si>
    <t>令和７年度</t>
    <phoneticPr fontId="14"/>
  </si>
  <si>
    <t>令和６年度</t>
    <phoneticPr fontId="14"/>
  </si>
  <si>
    <t>(注３)各項目の数値の合計は端数処理の関係上、総額と一致しない。 　　 　　　　　</t>
    <phoneticPr fontId="14"/>
  </si>
  <si>
    <t>比　　率</t>
    <phoneticPr fontId="14"/>
  </si>
  <si>
    <t>-</t>
    <phoneticPr fontId="14"/>
  </si>
  <si>
    <t xml:space="preserve">　　　 3 0 0 0 万 円 超   </t>
    <phoneticPr fontId="14"/>
  </si>
  <si>
    <t>令和５年度の数値は速報値。</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</si>
</sst>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176" formatCode="[$-411]#,##0;[Red]\-#,##0"/>
    <numFmt numFmtId="177" formatCode="_ * #,##0_ ;_ * \-#,##0_ ;_ * \-_ ;_ @_ "/>
    <numFmt numFmtId="178" formatCode="_ * #,##0_ ;_ * \-#,##0_ ;_ * \-??_ ;_ @_ "/>
    <numFmt numFmtId="179" formatCode="_ * #,##0.0_ ;_ * \-#,##0.0_ ;_ * \-?_ ;_ @_ "/>
    <numFmt numFmtId="180" formatCode="0.0;[Black]\△0.0;0.0"/>
    <numFmt numFmtId="181" formatCode="0.0;[Red]\△0.0;0.0"/>
    <numFmt numFmtId="182" formatCode="#,##0_);[Red]\(#,##0\)"/>
    <numFmt numFmtId="183" formatCode="#,##0.0_);[Red]\(#,##0.0\)"/>
    <numFmt numFmtId="184" formatCode="_ * #,##0_ ;_ * \△#,##0_ ;_ * \-_ ;_ @_ "/>
    <numFmt numFmtId="185" formatCode="[$-411]h:mm"/>
    <numFmt numFmtId="186" formatCode="0.0"/>
    <numFmt numFmtId="187" formatCode="0.0%;\△0.0%"/>
    <numFmt numFmtId="188" formatCode="0.0%"/>
    <numFmt numFmtId="189" formatCode="0_);[Red]\(0\)"/>
    <numFmt numFmtId="190" formatCode="#,##0;[Red]#,##0"/>
    <numFmt numFmtId="191" formatCode="[$-411]#,##0.00;[Red]\-#,##0.00"/>
    <numFmt numFmtId="192" formatCode="#,##0_);\(#,##0\)"/>
    <numFmt numFmtId="193" formatCode="#,##0_ "/>
    <numFmt numFmtId="194" formatCode="General&quot;      &quot;"/>
    <numFmt numFmtId="195" formatCode="0.0_);[Red]\(0.0\)"/>
    <numFmt numFmtId="196" formatCode="_ * #,##0.00_ ;_ * \-#,##0.00_ ;_ * \-??_ ;_ @_ "/>
    <numFmt numFmtId="197" formatCode="0.00_);[Red]\(0.00\)"/>
    <numFmt numFmtId="198" formatCode="#,##0.00_);[Red]\(#,##0.00\)"/>
    <numFmt numFmtId="199" formatCode="_ \¥* #,##0_ ;_ \¥* \-#,##0_ ;_ \¥* \-_ ;_ @_ "/>
  </numFmts>
  <fonts count="53" x14ac:knownFonts="1">
    <font>
      <sz val="11"/>
      <name val="ＭＳ 明朝"/>
      <family val="1"/>
      <charset val="128"/>
    </font>
    <font>
      <sz val="11"/>
      <color rgb="FF000000"/>
      <name val="游ゴシック"/>
      <family val="3"/>
      <charset val="128"/>
    </font>
    <font>
      <b/>
      <sz val="11"/>
      <name val="ＭＳ 明朝"/>
      <family val="1"/>
      <charset val="128"/>
    </font>
    <font>
      <b/>
      <sz val="11"/>
      <name val="ＭＳ ゴシック"/>
      <family val="3"/>
      <charset val="128"/>
    </font>
    <font>
      <sz val="24"/>
      <name val="ＭＳ ゴシック"/>
      <family val="3"/>
      <charset val="128"/>
    </font>
    <font>
      <sz val="11"/>
      <name val="ＭＳ Ｐゴシック"/>
      <family val="3"/>
      <charset val="128"/>
    </font>
    <font>
      <b/>
      <sz val="11"/>
      <name val="ＭＳ Ｐゴシック"/>
      <family val="3"/>
      <charset val="128"/>
    </font>
    <font>
      <b/>
      <sz val="8"/>
      <name val="ＭＳ 明朝"/>
      <family val="1"/>
      <charset val="128"/>
    </font>
    <font>
      <b/>
      <sz val="9"/>
      <name val="ＭＳ 明朝"/>
      <family val="1"/>
      <charset val="128"/>
    </font>
    <font>
      <b/>
      <sz val="9"/>
      <name val="ＭＳ ゴシック"/>
      <family val="3"/>
      <charset val="128"/>
    </font>
    <font>
      <b/>
      <sz val="9"/>
      <name val="標準明朝"/>
      <family val="1"/>
      <charset val="128"/>
    </font>
    <font>
      <b/>
      <sz val="4"/>
      <name val="ＭＳ 明朝"/>
      <family val="1"/>
      <charset val="128"/>
    </font>
    <font>
      <b/>
      <sz val="6"/>
      <name val="ＭＳ 明朝"/>
      <family val="1"/>
      <charset val="128"/>
    </font>
    <font>
      <sz val="11"/>
      <name val="ＭＳ 明朝"/>
      <family val="1"/>
      <charset val="128"/>
    </font>
    <font>
      <sz val="6"/>
      <name val="ＭＳ 明朝"/>
      <family val="1"/>
      <charset val="128"/>
    </font>
    <font>
      <b/>
      <sz val="10"/>
      <name val="ＭＳ 明朝"/>
      <family val="1"/>
      <charset val="128"/>
    </font>
    <font>
      <b/>
      <sz val="10"/>
      <name val="ＭＳ ゴシック"/>
      <family val="3"/>
      <charset val="128"/>
    </font>
    <font>
      <b/>
      <sz val="10"/>
      <name val="ＭＳ Ｐゴシック"/>
      <family val="3"/>
      <charset val="128"/>
    </font>
    <font>
      <b/>
      <strike/>
      <sz val="11"/>
      <name val="ＭＳ 明朝"/>
      <family val="1"/>
      <charset val="128"/>
    </font>
    <font>
      <b/>
      <sz val="8"/>
      <name val="標準明朝"/>
      <family val="1"/>
      <charset val="128"/>
    </font>
    <font>
      <b/>
      <sz val="11"/>
      <color rgb="FF000000"/>
      <name val="ＭＳ 明朝"/>
      <family val="1"/>
      <charset val="128"/>
    </font>
    <font>
      <b/>
      <sz val="11"/>
      <color rgb="FF000000"/>
      <name val="ＭＳ ゴシック"/>
      <family val="3"/>
      <charset val="128"/>
    </font>
    <font>
      <b/>
      <sz val="10"/>
      <color rgb="FF000000"/>
      <name val="ＭＳ ゴシック"/>
      <family val="3"/>
      <charset val="128"/>
    </font>
    <font>
      <b/>
      <sz val="8"/>
      <color rgb="FF000000"/>
      <name val="ＭＳ 明朝"/>
      <family val="1"/>
      <charset val="128"/>
    </font>
    <font>
      <b/>
      <sz val="9"/>
      <color rgb="FF000000"/>
      <name val="ＭＳ 明朝"/>
      <family val="1"/>
      <charset val="128"/>
    </font>
    <font>
      <b/>
      <sz val="8.5"/>
      <color rgb="FF000000"/>
      <name val="ＭＳ 明朝"/>
      <family val="1"/>
      <charset val="128"/>
    </font>
    <font>
      <b/>
      <sz val="9"/>
      <color rgb="FF000000"/>
      <name val="ＭＳ 明朝"/>
      <family val="1"/>
      <charset val="1"/>
    </font>
    <font>
      <b/>
      <sz val="9"/>
      <color rgb="FF000000"/>
      <name val="ＭＳ ゴシック"/>
      <family val="3"/>
      <charset val="128"/>
    </font>
    <font>
      <b/>
      <sz val="4"/>
      <color rgb="FF000000"/>
      <name val="ＭＳ 明朝"/>
      <family val="1"/>
      <charset val="128"/>
    </font>
    <font>
      <b/>
      <sz val="10"/>
      <color rgb="FF000000"/>
      <name val="ＭＳ 明朝"/>
      <family val="1"/>
      <charset val="128"/>
    </font>
    <font>
      <b/>
      <sz val="9.5"/>
      <color rgb="FF000000"/>
      <name val="ＭＳ 明朝"/>
      <family val="1"/>
      <charset val="128"/>
    </font>
    <font>
      <b/>
      <sz val="9.25"/>
      <color rgb="FF000000"/>
      <name val="ＭＳ 明朝"/>
      <family val="1"/>
      <charset val="128"/>
    </font>
    <font>
      <b/>
      <sz val="10"/>
      <color rgb="FF000000"/>
      <name val="ＭＳ 明朝"/>
      <family val="1"/>
      <charset val="1"/>
    </font>
    <font>
      <b/>
      <sz val="9.5"/>
      <name val="ＭＳ 明朝"/>
      <family val="1"/>
      <charset val="128"/>
    </font>
    <font>
      <b/>
      <sz val="9.5"/>
      <color rgb="FF000000"/>
      <name val="ＭＳ 明朝"/>
      <family val="1"/>
      <charset val="1"/>
    </font>
    <font>
      <b/>
      <sz val="9.5"/>
      <color rgb="FF000000"/>
      <name val="ＭＳ ゴシック"/>
      <family val="3"/>
      <charset val="128"/>
    </font>
    <font>
      <b/>
      <sz val="9.1"/>
      <color rgb="FF000000"/>
      <name val="ＭＳ 明朝"/>
      <family val="1"/>
      <charset val="128"/>
    </font>
    <font>
      <b/>
      <sz val="9.1"/>
      <color rgb="FF000000"/>
      <name val="ＭＳ 明朝"/>
      <family val="1"/>
      <charset val="1"/>
    </font>
    <font>
      <b/>
      <sz val="10"/>
      <name val="ＭＳ 明朝"/>
      <family val="1"/>
      <charset val="1"/>
    </font>
    <font>
      <sz val="8"/>
      <name val="ＭＳ 明朝"/>
      <family val="1"/>
      <charset val="128"/>
    </font>
    <font>
      <sz val="10"/>
      <name val="ＭＳ 明朝"/>
      <family val="1"/>
      <charset val="128"/>
    </font>
    <font>
      <b/>
      <sz val="9"/>
      <name val="ＭＳ 明朝"/>
      <family val="1"/>
      <charset val="1"/>
    </font>
    <font>
      <b/>
      <sz val="9"/>
      <color rgb="FFFF0000"/>
      <name val="ＭＳ 明朝"/>
      <family val="1"/>
      <charset val="128"/>
    </font>
    <font>
      <b/>
      <sz val="9.25"/>
      <name val="ＭＳ 明朝"/>
      <family val="1"/>
      <charset val="128"/>
    </font>
    <font>
      <u/>
      <sz val="11"/>
      <color rgb="FF0066CC"/>
      <name val="ＭＳ 明朝"/>
      <family val="1"/>
      <charset val="128"/>
    </font>
    <font>
      <b/>
      <sz val="8.5"/>
      <name val="ＭＳ 明朝"/>
      <family val="1"/>
      <charset val="128"/>
    </font>
    <font>
      <b/>
      <sz val="11.5"/>
      <name val="ＭＳ ゴシック"/>
      <family val="3"/>
      <charset val="128"/>
    </font>
    <font>
      <sz val="9.5"/>
      <name val="ＭＳ 明朝"/>
      <family val="1"/>
      <charset val="128"/>
    </font>
    <font>
      <b/>
      <sz val="9.5"/>
      <name val="ＭＳ 明朝"/>
      <family val="1"/>
      <charset val="1"/>
    </font>
    <font>
      <b/>
      <sz val="9.5"/>
      <name val="ＭＳ ゴシック"/>
      <family val="3"/>
      <charset val="128"/>
    </font>
    <font>
      <b/>
      <sz val="9.1"/>
      <name val="ＭＳ 明朝"/>
      <family val="1"/>
      <charset val="128"/>
    </font>
    <font>
      <b/>
      <sz val="9.1"/>
      <name val="ＭＳ 明朝"/>
      <family val="1"/>
      <charset val="1"/>
    </font>
    <font>
      <b/>
      <sz val="9.1"/>
      <name val="ＭＳ ゴシック"/>
      <family val="3"/>
      <charset val="128"/>
    </font>
  </fonts>
  <fills count="2">
    <fill>
      <patternFill patternType="none"/>
    </fill>
    <fill>
      <patternFill patternType="gray125"/>
    </fill>
  </fills>
  <borders count="5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thin">
        <color auto="1"/>
      </right>
      <top style="double">
        <color auto="1"/>
      </top>
      <bottom/>
      <diagonal/>
    </border>
    <border>
      <left style="thin">
        <color auto="1"/>
      </left>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medium">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double">
        <color auto="1"/>
      </top>
      <bottom/>
      <diagonal/>
    </border>
    <border>
      <left/>
      <right/>
      <top style="thin">
        <color auto="1"/>
      </top>
      <bottom/>
      <diagonal/>
    </border>
    <border>
      <left style="double">
        <color auto="1"/>
      </left>
      <right style="double">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double">
        <color auto="1"/>
      </left>
      <right style="double">
        <color auto="1"/>
      </right>
      <top/>
      <bottom/>
      <diagonal/>
    </border>
    <border>
      <left style="hair">
        <color auto="1"/>
      </left>
      <right style="hair">
        <color auto="1"/>
      </right>
      <top/>
      <bottom/>
      <diagonal/>
    </border>
    <border>
      <left style="double">
        <color auto="1"/>
      </left>
      <right style="double">
        <color auto="1"/>
      </right>
      <top/>
      <bottom style="thin">
        <color auto="1"/>
      </bottom>
      <diagonal/>
    </border>
    <border>
      <left style="hair">
        <color auto="1"/>
      </left>
      <right style="hair">
        <color auto="1"/>
      </right>
      <top/>
      <bottom style="thin">
        <color auto="1"/>
      </bottom>
      <diagonal/>
    </border>
    <border>
      <left style="double">
        <color auto="1"/>
      </left>
      <right style="thin">
        <color auto="1"/>
      </right>
      <top style="double">
        <color auto="1"/>
      </top>
      <bottom/>
      <diagonal/>
    </border>
    <border>
      <left style="double">
        <color auto="1"/>
      </left>
      <right style="thin">
        <color auto="1"/>
      </right>
      <top/>
      <bottom/>
      <diagonal/>
    </border>
    <border>
      <left style="thin">
        <color auto="1"/>
      </left>
      <right style="double">
        <color auto="1"/>
      </right>
      <top style="thin">
        <color auto="1"/>
      </top>
      <bottom/>
      <diagonal/>
    </border>
    <border>
      <left/>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double">
        <color auto="1"/>
      </top>
      <bottom style="thin">
        <color auto="1"/>
      </bottom>
      <diagonal/>
    </border>
    <border>
      <left style="double">
        <color auto="1"/>
      </left>
      <right style="double">
        <color auto="1"/>
      </right>
      <top style="double">
        <color auto="1"/>
      </top>
      <bottom/>
      <diagonal/>
    </border>
    <border>
      <left style="double">
        <color auto="1"/>
      </left>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right style="thin">
        <color auto="1"/>
      </right>
      <top style="hair">
        <color auto="1"/>
      </top>
      <bottom/>
      <diagonal/>
    </border>
    <border>
      <left/>
      <right style="thin">
        <color auto="1"/>
      </right>
      <top/>
      <bottom style="hair">
        <color auto="1"/>
      </bottom>
      <diagonal/>
    </border>
    <border>
      <left style="thin">
        <color auto="1"/>
      </left>
      <right/>
      <top/>
      <bottom style="hair">
        <color auto="1"/>
      </bottom>
      <diagonal/>
    </border>
    <border>
      <left style="thin">
        <color auto="1"/>
      </left>
      <right/>
      <top style="hair">
        <color auto="1"/>
      </top>
      <bottom/>
      <diagonal/>
    </border>
  </borders>
  <cellStyleXfs count="9">
    <xf numFmtId="0" fontId="0" fillId="0" borderId="0"/>
    <xf numFmtId="9" fontId="13" fillId="0" borderId="0" applyBorder="0" applyProtection="0"/>
    <xf numFmtId="176" fontId="13" fillId="0" borderId="0" applyBorder="0" applyProtection="0"/>
    <xf numFmtId="176" fontId="13" fillId="0" borderId="0" applyBorder="0" applyProtection="0"/>
    <xf numFmtId="0" fontId="13" fillId="0" borderId="0">
      <alignment vertical="center"/>
    </xf>
    <xf numFmtId="0" fontId="1" fillId="0" borderId="0">
      <alignment vertical="center"/>
    </xf>
    <xf numFmtId="38" fontId="13" fillId="0" borderId="0" applyFont="0" applyFill="0" applyBorder="0" applyAlignment="0" applyProtection="0">
      <alignment vertical="center"/>
    </xf>
    <xf numFmtId="176" fontId="13" fillId="0" borderId="0" applyBorder="0" applyProtection="0"/>
    <xf numFmtId="0" fontId="44" fillId="0" borderId="0" applyBorder="0" applyProtection="0"/>
  </cellStyleXfs>
  <cellXfs count="823">
    <xf numFmtId="0" fontId="0" fillId="0" borderId="0" xfId="0"/>
    <xf numFmtId="0" fontId="2" fillId="0" borderId="0" xfId="0" applyFont="1"/>
    <xf numFmtId="0" fontId="2" fillId="0" borderId="0" xfId="0" applyFont="1" applyAlignment="1">
      <alignment shrinkToFit="1"/>
    </xf>
    <xf numFmtId="0" fontId="3" fillId="0" borderId="0" xfId="0" applyFont="1" applyAlignment="1">
      <alignment vertical="center"/>
    </xf>
    <xf numFmtId="0" fontId="4"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shrinkToFit="1"/>
    </xf>
    <xf numFmtId="0" fontId="6" fillId="0" borderId="0" xfId="0" applyFont="1"/>
    <xf numFmtId="0" fontId="7" fillId="0" borderId="0" xfId="0" applyFont="1"/>
    <xf numFmtId="0" fontId="6" fillId="0" borderId="0" xfId="0" applyFont="1" applyAlignment="1">
      <alignment shrinkToFit="1"/>
    </xf>
    <xf numFmtId="0" fontId="3" fillId="0" borderId="0" xfId="0" applyFont="1"/>
    <xf numFmtId="0" fontId="6" fillId="0" borderId="0" xfId="0" applyFont="1" applyAlignment="1">
      <alignment vertical="center"/>
    </xf>
    <xf numFmtId="0" fontId="2" fillId="0" borderId="4" xfId="0" applyFont="1" applyBorder="1"/>
    <xf numFmtId="0" fontId="2" fillId="0" borderId="0" xfId="0" applyFont="1" applyAlignment="1">
      <alignment vertical="center"/>
    </xf>
    <xf numFmtId="0" fontId="2" fillId="0" borderId="0" xfId="0" applyFont="1" applyAlignment="1">
      <alignment vertical="center" shrinkToFit="1"/>
    </xf>
    <xf numFmtId="0" fontId="7" fillId="0" borderId="5" xfId="0" applyFont="1" applyBorder="1" applyAlignment="1">
      <alignment horizontal="right" vertical="center"/>
    </xf>
    <xf numFmtId="0" fontId="8" fillId="0" borderId="6" xfId="0" applyFont="1" applyBorder="1" applyAlignment="1">
      <alignment horizontal="distributed"/>
    </xf>
    <xf numFmtId="0" fontId="8" fillId="0" borderId="7" xfId="0" applyFont="1" applyBorder="1" applyAlignment="1">
      <alignment horizontal="distributed"/>
    </xf>
    <xf numFmtId="0" fontId="8" fillId="0" borderId="8" xfId="0" applyFont="1" applyBorder="1" applyAlignment="1">
      <alignment horizontal="distributed" shrinkToFit="1"/>
    </xf>
    <xf numFmtId="0" fontId="8" fillId="0" borderId="0" xfId="0" applyFont="1"/>
    <xf numFmtId="0" fontId="7" fillId="0" borderId="9" xfId="0" applyFont="1" applyBorder="1" applyAlignment="1">
      <alignment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8" fillId="0" borderId="12" xfId="0" applyFont="1" applyBorder="1" applyAlignment="1">
      <alignment horizontal="distributed" vertical="center" shrinkToFit="1"/>
    </xf>
    <xf numFmtId="0" fontId="7" fillId="0" borderId="13" xfId="0" applyFont="1" applyBorder="1" applyAlignment="1">
      <alignment vertical="center"/>
    </xf>
    <xf numFmtId="0" fontId="8" fillId="0" borderId="13" xfId="0" applyFont="1" applyBorder="1" applyAlignment="1">
      <alignment horizontal="right" vertical="top"/>
    </xf>
    <xf numFmtId="0" fontId="8" fillId="0" borderId="14" xfId="0" applyFont="1" applyBorder="1" applyAlignment="1">
      <alignment horizontal="right" vertical="top" shrinkToFit="1"/>
    </xf>
    <xf numFmtId="0" fontId="9" fillId="0" borderId="9" xfId="0" applyFont="1" applyBorder="1" applyAlignment="1">
      <alignment horizontal="center" vertical="center"/>
    </xf>
    <xf numFmtId="177" fontId="9" fillId="0" borderId="16" xfId="0" applyNumberFormat="1" applyFont="1" applyBorder="1" applyAlignment="1">
      <alignment horizontal="right" shrinkToFit="1"/>
    </xf>
    <xf numFmtId="178" fontId="9" fillId="0" borderId="10" xfId="0" applyNumberFormat="1" applyFont="1" applyBorder="1" applyAlignment="1">
      <alignment horizontal="right" vertical="center" shrinkToFit="1"/>
    </xf>
    <xf numFmtId="177" fontId="9" fillId="0" borderId="10" xfId="0" applyNumberFormat="1" applyFont="1" applyBorder="1" applyAlignment="1">
      <alignment horizontal="right" shrinkToFit="1"/>
    </xf>
    <xf numFmtId="177" fontId="9" fillId="0" borderId="10" xfId="0" applyNumberFormat="1" applyFont="1" applyBorder="1" applyAlignment="1">
      <alignment horizontal="right" vertical="center" shrinkToFit="1"/>
    </xf>
    <xf numFmtId="179" fontId="9" fillId="0" borderId="11" xfId="0" applyNumberFormat="1" applyFont="1" applyBorder="1" applyAlignment="1">
      <alignment horizontal="right" vertical="center" shrinkToFit="1"/>
    </xf>
    <xf numFmtId="177" fontId="9" fillId="0" borderId="12" xfId="0" applyNumberFormat="1" applyFont="1" applyBorder="1" applyAlignment="1">
      <alignment horizontal="right" shrinkToFit="1"/>
    </xf>
    <xf numFmtId="180" fontId="9" fillId="0" borderId="9" xfId="0" applyNumberFormat="1" applyFont="1" applyBorder="1" applyAlignment="1">
      <alignment horizontal="right" vertical="center" shrinkToFit="1"/>
    </xf>
    <xf numFmtId="180" fontId="9" fillId="0" borderId="17" xfId="0" applyNumberFormat="1" applyFont="1" applyBorder="1" applyAlignment="1">
      <alignment horizontal="right" vertical="center"/>
    </xf>
    <xf numFmtId="0" fontId="10" fillId="0" borderId="9" xfId="0" applyFont="1" applyBorder="1" applyAlignment="1">
      <alignment horizontal="center" vertical="center"/>
    </xf>
    <xf numFmtId="177" fontId="8" fillId="0" borderId="10" xfId="0" applyNumberFormat="1" applyFont="1" applyBorder="1" applyAlignment="1">
      <alignment horizontal="right" shrinkToFit="1"/>
    </xf>
    <xf numFmtId="177" fontId="8" fillId="0" borderId="10" xfId="0" applyNumberFormat="1" applyFont="1" applyBorder="1" applyAlignment="1">
      <alignment horizontal="right" vertical="center" shrinkToFit="1"/>
    </xf>
    <xf numFmtId="179" fontId="8" fillId="0" borderId="11" xfId="0" applyNumberFormat="1" applyFont="1" applyBorder="1" applyAlignment="1">
      <alignment horizontal="right" vertical="center" shrinkToFit="1"/>
    </xf>
    <xf numFmtId="177" fontId="8" fillId="0" borderId="12" xfId="0" applyNumberFormat="1" applyFont="1" applyBorder="1" applyAlignment="1">
      <alignment horizontal="right" shrinkToFit="1"/>
    </xf>
    <xf numFmtId="180" fontId="8" fillId="0" borderId="9" xfId="0" applyNumberFormat="1" applyFont="1" applyBorder="1" applyAlignment="1">
      <alignment horizontal="right" vertical="center" shrinkToFit="1"/>
    </xf>
    <xf numFmtId="180" fontId="8" fillId="0" borderId="17" xfId="0" applyNumberFormat="1" applyFont="1" applyBorder="1" applyAlignment="1">
      <alignment horizontal="right" vertical="center"/>
    </xf>
    <xf numFmtId="181" fontId="8" fillId="0" borderId="9" xfId="0" applyNumberFormat="1" applyFont="1" applyBorder="1" applyAlignment="1">
      <alignment horizontal="right" vertical="center" shrinkToFit="1"/>
    </xf>
    <xf numFmtId="0" fontId="8" fillId="0" borderId="9" xfId="0" applyFont="1" applyBorder="1" applyAlignment="1">
      <alignment horizontal="center" vertical="center"/>
    </xf>
    <xf numFmtId="0" fontId="10" fillId="0" borderId="13" xfId="0" applyFont="1" applyBorder="1" applyAlignment="1">
      <alignment horizontal="center" vertical="center"/>
    </xf>
    <xf numFmtId="177" fontId="8" fillId="0" borderId="15" xfId="0" applyNumberFormat="1" applyFont="1" applyBorder="1" applyAlignment="1">
      <alignment horizontal="right" wrapText="1" shrinkToFit="1"/>
    </xf>
    <xf numFmtId="177" fontId="8" fillId="0" borderId="15" xfId="0" applyNumberFormat="1" applyFont="1" applyBorder="1" applyAlignment="1">
      <alignment horizontal="right" shrinkToFit="1"/>
    </xf>
    <xf numFmtId="179" fontId="8" fillId="0" borderId="18" xfId="0" applyNumberFormat="1" applyFont="1" applyBorder="1" applyAlignment="1">
      <alignment horizontal="right" shrinkToFit="1"/>
    </xf>
    <xf numFmtId="177" fontId="8" fillId="0" borderId="14" xfId="0" applyNumberFormat="1" applyFont="1" applyBorder="1" applyAlignment="1">
      <alignment horizontal="right" wrapText="1" shrinkToFit="1"/>
    </xf>
    <xf numFmtId="180" fontId="8" fillId="0" borderId="13" xfId="0" applyNumberFormat="1" applyFont="1" applyBorder="1" applyAlignment="1">
      <alignment horizontal="right" vertical="center" shrinkToFit="1"/>
    </xf>
    <xf numFmtId="180" fontId="8" fillId="0" borderId="19" xfId="0" applyNumberFormat="1" applyFont="1" applyBorder="1" applyAlignment="1">
      <alignment horizontal="right" vertical="center"/>
    </xf>
    <xf numFmtId="0" fontId="7" fillId="0" borderId="0" xfId="0" applyFont="1" applyAlignment="1">
      <alignment shrinkToFit="1"/>
    </xf>
    <xf numFmtId="0" fontId="7" fillId="0" borderId="0" xfId="0" applyFont="1" applyAlignment="1">
      <alignment horizontal="right"/>
    </xf>
    <xf numFmtId="0" fontId="7"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center" vertical="center" shrinkToFit="1"/>
    </xf>
    <xf numFmtId="0" fontId="8" fillId="0" borderId="0" xfId="0" applyFont="1" applyAlignment="1">
      <alignment vertical="top"/>
    </xf>
    <xf numFmtId="0" fontId="8" fillId="0" borderId="0" xfId="0" applyFont="1" applyAlignment="1">
      <alignment vertical="top" wrapText="1" shrinkToFit="1"/>
    </xf>
    <xf numFmtId="0" fontId="8" fillId="0" borderId="0" xfId="0" applyFont="1" applyAlignment="1">
      <alignment vertical="top" wrapText="1"/>
    </xf>
    <xf numFmtId="0" fontId="8" fillId="0" borderId="0" xfId="0" applyFont="1" applyAlignment="1">
      <alignment shrinkToFit="1"/>
    </xf>
    <xf numFmtId="0" fontId="8" fillId="0" borderId="6" xfId="0"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horizontal="left" vertical="center"/>
    </xf>
    <xf numFmtId="0" fontId="8" fillId="0" borderId="20" xfId="0" applyFont="1" applyBorder="1" applyAlignment="1">
      <alignment horizontal="right" vertical="center"/>
    </xf>
    <xf numFmtId="0" fontId="8" fillId="0" borderId="21" xfId="0" applyFont="1" applyBorder="1" applyAlignment="1">
      <alignment horizontal="center" vertical="center"/>
    </xf>
    <xf numFmtId="0" fontId="8" fillId="0" borderId="20" xfId="0" applyFont="1" applyBorder="1" applyAlignment="1">
      <alignment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182" fontId="15" fillId="0" borderId="10" xfId="0" applyNumberFormat="1" applyFont="1" applyBorder="1" applyAlignment="1">
      <alignment horizontal="right" vertical="center"/>
    </xf>
    <xf numFmtId="183" fontId="15" fillId="0" borderId="10" xfId="0" applyNumberFormat="1" applyFont="1" applyBorder="1" applyAlignment="1">
      <alignment horizontal="right" vertical="center"/>
    </xf>
    <xf numFmtId="182" fontId="15" fillId="0" borderId="10" xfId="2" applyNumberFormat="1" applyFont="1" applyBorder="1" applyAlignment="1" applyProtection="1">
      <alignment horizontal="right" vertical="center"/>
    </xf>
    <xf numFmtId="0" fontId="15" fillId="0" borderId="0" xfId="0" applyFont="1" applyAlignment="1">
      <alignment vertical="center"/>
    </xf>
    <xf numFmtId="0" fontId="15" fillId="0" borderId="10" xfId="0" applyFont="1" applyBorder="1" applyAlignment="1">
      <alignment horizontal="center" vertical="center"/>
    </xf>
    <xf numFmtId="0" fontId="16" fillId="0" borderId="15" xfId="0" applyFont="1" applyBorder="1" applyAlignment="1">
      <alignment horizontal="center" vertical="center"/>
    </xf>
    <xf numFmtId="182" fontId="16" fillId="0" borderId="0" xfId="0" applyNumberFormat="1" applyFont="1" applyAlignment="1">
      <alignment vertical="center"/>
    </xf>
    <xf numFmtId="0" fontId="16"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15" fillId="0" borderId="5" xfId="0" applyFont="1" applyBorder="1" applyAlignment="1">
      <alignment horizontal="right" vertical="center"/>
    </xf>
    <xf numFmtId="0" fontId="15" fillId="0" borderId="22" xfId="0" applyFont="1" applyBorder="1" applyAlignment="1">
      <alignment horizontal="right"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xf numFmtId="0" fontId="15" fillId="0" borderId="19" xfId="0" applyFont="1" applyBorder="1" applyAlignment="1">
      <alignment vertical="center"/>
    </xf>
    <xf numFmtId="0" fontId="16" fillId="0" borderId="26" xfId="0" applyFont="1" applyBorder="1" applyAlignment="1">
      <alignment horizontal="distributed" vertical="center"/>
    </xf>
    <xf numFmtId="0" fontId="15" fillId="0" borderId="9" xfId="0" applyFont="1" applyBorder="1" applyAlignment="1">
      <alignment vertical="center"/>
    </xf>
    <xf numFmtId="0" fontId="15" fillId="0" borderId="0" xfId="0" applyFont="1" applyAlignment="1">
      <alignment horizontal="distributed" vertical="center"/>
    </xf>
    <xf numFmtId="0" fontId="15" fillId="0" borderId="17" xfId="0" applyFont="1" applyBorder="1" applyAlignment="1">
      <alignment horizontal="distributed" vertical="center"/>
    </xf>
    <xf numFmtId="0" fontId="15" fillId="0" borderId="13" xfId="0" applyFont="1" applyBorder="1" applyAlignment="1">
      <alignment vertical="center"/>
    </xf>
    <xf numFmtId="0" fontId="15" fillId="0" borderId="20" xfId="0" applyFont="1" applyBorder="1" applyAlignment="1">
      <alignment horizontal="distributed" vertical="center"/>
    </xf>
    <xf numFmtId="0" fontId="15" fillId="0" borderId="19" xfId="0" applyFont="1" applyBorder="1" applyAlignment="1">
      <alignment horizontal="distributed" vertical="center"/>
    </xf>
    <xf numFmtId="184" fontId="15" fillId="0" borderId="15" xfId="2" applyNumberFormat="1" applyFont="1" applyBorder="1" applyAlignment="1" applyProtection="1">
      <alignment horizontal="right" vertical="center"/>
    </xf>
    <xf numFmtId="184" fontId="15" fillId="0" borderId="15" xfId="0" applyNumberFormat="1" applyFont="1" applyBorder="1" applyAlignment="1">
      <alignment horizontal="right" vertical="center"/>
    </xf>
    <xf numFmtId="0" fontId="15" fillId="0" borderId="9" xfId="0" applyFont="1" applyBorder="1"/>
    <xf numFmtId="0" fontId="17" fillId="0" borderId="0" xfId="0" applyFont="1" applyAlignment="1">
      <alignment horizontal="distributed" vertical="center"/>
    </xf>
    <xf numFmtId="0" fontId="17" fillId="0" borderId="17" xfId="0" applyFont="1" applyBorder="1" applyAlignment="1">
      <alignment horizontal="distributed" vertical="center"/>
    </xf>
    <xf numFmtId="0" fontId="2" fillId="0" borderId="13" xfId="0" applyFont="1" applyBorder="1"/>
    <xf numFmtId="0" fontId="8" fillId="0" borderId="20" xfId="0" applyFont="1" applyBorder="1" applyAlignment="1">
      <alignment horizontal="distributed" vertical="center"/>
    </xf>
    <xf numFmtId="0" fontId="7" fillId="0" borderId="19" xfId="0" applyFont="1" applyBorder="1" applyAlignment="1">
      <alignment horizontal="distributed" vertical="center"/>
    </xf>
    <xf numFmtId="184" fontId="15" fillId="0" borderId="0" xfId="0" applyNumberFormat="1" applyFont="1" applyAlignment="1">
      <alignment vertical="center"/>
    </xf>
    <xf numFmtId="0" fontId="18" fillId="0" borderId="0" xfId="0" applyFont="1"/>
    <xf numFmtId="0" fontId="15" fillId="0" borderId="27" xfId="0" applyFont="1" applyBorder="1" applyAlignment="1">
      <alignment horizontal="right" vertical="center"/>
    </xf>
    <xf numFmtId="0" fontId="15" fillId="0" borderId="20" xfId="0" applyFont="1" applyBorder="1" applyAlignment="1">
      <alignment vertical="center"/>
    </xf>
    <xf numFmtId="0" fontId="16" fillId="0" borderId="0" xfId="0" applyFont="1"/>
    <xf numFmtId="0" fontId="15" fillId="0" borderId="9" xfId="0" applyFont="1" applyBorder="1" applyAlignment="1">
      <alignment horizontal="distributed" vertical="center"/>
    </xf>
    <xf numFmtId="0" fontId="15" fillId="0" borderId="13" xfId="0" applyFont="1" applyBorder="1" applyAlignment="1">
      <alignment horizontal="distributed" vertical="center"/>
    </xf>
    <xf numFmtId="184" fontId="15" fillId="0" borderId="0" xfId="0" applyNumberFormat="1" applyFont="1"/>
    <xf numFmtId="176" fontId="16" fillId="0" borderId="17" xfId="2" applyFont="1" applyBorder="1" applyAlignment="1" applyProtection="1">
      <alignment horizontal="right" vertical="center"/>
    </xf>
    <xf numFmtId="176" fontId="15" fillId="0" borderId="17" xfId="2" applyFont="1" applyBorder="1" applyAlignment="1" applyProtection="1">
      <alignment horizontal="right" vertical="center"/>
    </xf>
    <xf numFmtId="0" fontId="15" fillId="0" borderId="13" xfId="0" applyFont="1" applyBorder="1"/>
    <xf numFmtId="176" fontId="15" fillId="0" borderId="19" xfId="2" applyFont="1" applyBorder="1" applyAlignment="1" applyProtection="1">
      <alignment horizontal="right" vertical="center"/>
    </xf>
    <xf numFmtId="0" fontId="16" fillId="0" borderId="9" xfId="0" applyFont="1" applyBorder="1" applyAlignment="1">
      <alignment vertical="center"/>
    </xf>
    <xf numFmtId="185" fontId="15" fillId="0" borderId="20" xfId="0" applyNumberFormat="1" applyFont="1" applyBorder="1" applyAlignment="1">
      <alignment horizontal="distributed" vertical="center"/>
    </xf>
    <xf numFmtId="0" fontId="16" fillId="0" borderId="17" xfId="0" applyFont="1" applyBorder="1" applyAlignment="1">
      <alignment horizontal="distributed" vertical="center"/>
    </xf>
    <xf numFmtId="0" fontId="15" fillId="0" borderId="20" xfId="0" applyFont="1" applyBorder="1"/>
    <xf numFmtId="0" fontId="15" fillId="0" borderId="5" xfId="0" applyFont="1" applyBorder="1"/>
    <xf numFmtId="0" fontId="16" fillId="0" borderId="25" xfId="0" applyFont="1" applyBorder="1" applyAlignment="1">
      <alignment vertical="center"/>
    </xf>
    <xf numFmtId="0" fontId="15" fillId="0" borderId="0" xfId="0" applyFont="1" applyAlignment="1">
      <alignment horizontal="distributed" vertical="center" wrapText="1"/>
    </xf>
    <xf numFmtId="0" fontId="15" fillId="0" borderId="17" xfId="0" applyFont="1" applyBorder="1" applyAlignment="1">
      <alignment horizontal="distributed" vertical="center" wrapText="1"/>
    </xf>
    <xf numFmtId="0" fontId="15" fillId="0" borderId="25" xfId="0" applyFont="1" applyBorder="1"/>
    <xf numFmtId="0" fontId="7" fillId="0" borderId="28" xfId="0" applyFont="1" applyBorder="1" applyAlignment="1">
      <alignment vertical="center"/>
    </xf>
    <xf numFmtId="0" fontId="7" fillId="0" borderId="28" xfId="0" applyFont="1" applyBorder="1" applyAlignment="1">
      <alignment horizontal="right" vertical="center"/>
    </xf>
    <xf numFmtId="0" fontId="2" fillId="0" borderId="0" xfId="0" applyFont="1" applyAlignment="1">
      <alignment horizontal="distributed" vertical="center"/>
    </xf>
    <xf numFmtId="0" fontId="2" fillId="0" borderId="0" xfId="0" applyFont="1" applyAlignment="1">
      <alignment horizontal="center" vertical="center"/>
    </xf>
    <xf numFmtId="0" fontId="16" fillId="0" borderId="5"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distributed" vertical="center"/>
    </xf>
    <xf numFmtId="0" fontId="2" fillId="0" borderId="5" xfId="0" applyFont="1" applyBorder="1" applyAlignment="1">
      <alignment vertical="center"/>
    </xf>
    <xf numFmtId="0" fontId="2" fillId="0" borderId="27" xfId="0" applyFont="1" applyBorder="1" applyAlignment="1">
      <alignment vertical="center"/>
    </xf>
    <xf numFmtId="0" fontId="2" fillId="0" borderId="27" xfId="0" applyFont="1" applyBorder="1" applyAlignment="1">
      <alignment horizontal="center" vertical="center"/>
    </xf>
    <xf numFmtId="0" fontId="7" fillId="0" borderId="22" xfId="0" applyFont="1" applyBorder="1" applyAlignment="1">
      <alignment horizontal="right" vertical="center"/>
    </xf>
    <xf numFmtId="0" fontId="8" fillId="0" borderId="10" xfId="0" applyFont="1" applyBorder="1" applyAlignment="1">
      <alignment horizontal="right"/>
    </xf>
    <xf numFmtId="0" fontId="7" fillId="0" borderId="0" xfId="0" applyFont="1" applyAlignment="1">
      <alignment horizontal="center"/>
    </xf>
    <xf numFmtId="0" fontId="7" fillId="0" borderId="17" xfId="0" applyFont="1" applyBorder="1" applyAlignment="1">
      <alignment horizontal="center"/>
    </xf>
    <xf numFmtId="0" fontId="8" fillId="0" borderId="10" xfId="0" applyFont="1" applyBorder="1"/>
    <xf numFmtId="0" fontId="8" fillId="0" borderId="15" xfId="0" applyFont="1" applyBorder="1" applyAlignment="1">
      <alignment vertical="center"/>
    </xf>
    <xf numFmtId="0" fontId="7" fillId="0" borderId="15" xfId="0" applyFont="1" applyBorder="1" applyAlignment="1">
      <alignment horizontal="center" vertical="center"/>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8" fillId="0" borderId="15" xfId="0" applyFont="1" applyBorder="1" applyAlignment="1">
      <alignment horizontal="center" vertical="center"/>
    </xf>
    <xf numFmtId="0" fontId="9" fillId="0" borderId="10" xfId="0" applyFont="1" applyBorder="1" applyAlignment="1">
      <alignment horizontal="center" vertical="center"/>
    </xf>
    <xf numFmtId="176" fontId="9" fillId="0" borderId="10" xfId="3" applyFont="1" applyBorder="1" applyAlignment="1" applyProtection="1">
      <alignment vertical="center"/>
    </xf>
    <xf numFmtId="181" fontId="9" fillId="0" borderId="10" xfId="0" applyNumberFormat="1" applyFont="1" applyBorder="1" applyAlignment="1">
      <alignment vertical="center"/>
    </xf>
    <xf numFmtId="176" fontId="9" fillId="0" borderId="0" xfId="3" applyFont="1" applyBorder="1" applyAlignment="1" applyProtection="1">
      <alignment vertical="center"/>
    </xf>
    <xf numFmtId="176" fontId="9" fillId="0" borderId="16" xfId="3" applyFont="1" applyBorder="1" applyAlignment="1" applyProtection="1">
      <alignment vertical="center"/>
    </xf>
    <xf numFmtId="176" fontId="8" fillId="0" borderId="10" xfId="3" applyFont="1" applyBorder="1" applyAlignment="1" applyProtection="1">
      <alignment vertical="center"/>
    </xf>
    <xf numFmtId="0" fontId="8" fillId="0" borderId="10" xfId="0" applyFont="1" applyBorder="1" applyAlignment="1">
      <alignment horizontal="right" vertical="center"/>
    </xf>
    <xf numFmtId="176" fontId="8" fillId="0" borderId="0" xfId="3" applyFont="1" applyBorder="1" applyAlignment="1" applyProtection="1">
      <alignment vertical="center"/>
    </xf>
    <xf numFmtId="0" fontId="10" fillId="0" borderId="10" xfId="0" applyFont="1" applyBorder="1" applyAlignment="1">
      <alignment horizontal="center" vertical="center"/>
    </xf>
    <xf numFmtId="181" fontId="8" fillId="0" borderId="10" xfId="0" applyNumberFormat="1" applyFont="1" applyBorder="1" applyAlignment="1">
      <alignment vertical="center"/>
    </xf>
    <xf numFmtId="176" fontId="8" fillId="0" borderId="0" xfId="3" applyFont="1" applyBorder="1" applyAlignment="1" applyProtection="1">
      <alignment horizontal="right" vertical="center"/>
    </xf>
    <xf numFmtId="176" fontId="8" fillId="0" borderId="0" xfId="2" applyFont="1" applyBorder="1" applyProtection="1"/>
    <xf numFmtId="176" fontId="8" fillId="0" borderId="10" xfId="3" applyFont="1" applyBorder="1" applyAlignment="1" applyProtection="1">
      <alignment horizontal="right" vertical="center"/>
    </xf>
    <xf numFmtId="181" fontId="8" fillId="0" borderId="10" xfId="0" applyNumberFormat="1" applyFont="1" applyBorder="1" applyAlignment="1">
      <alignment horizontal="right" vertical="center"/>
    </xf>
    <xf numFmtId="176" fontId="8" fillId="0" borderId="0" xfId="0" applyNumberFormat="1" applyFont="1"/>
    <xf numFmtId="0" fontId="19" fillId="0" borderId="15" xfId="0" applyFont="1" applyBorder="1" applyAlignment="1">
      <alignment horizontal="center" vertical="center" wrapText="1"/>
    </xf>
    <xf numFmtId="176" fontId="8" fillId="0" borderId="15" xfId="3" applyFont="1" applyBorder="1" applyAlignment="1" applyProtection="1">
      <alignment vertical="center" shrinkToFit="1"/>
    </xf>
    <xf numFmtId="181" fontId="8" fillId="0" borderId="15" xfId="0" applyNumberFormat="1" applyFont="1" applyBorder="1" applyAlignment="1">
      <alignment vertical="center" shrinkToFit="1"/>
    </xf>
    <xf numFmtId="176" fontId="8" fillId="0" borderId="20" xfId="3" applyFont="1" applyBorder="1" applyAlignment="1" applyProtection="1">
      <alignment vertical="center" shrinkToFit="1"/>
    </xf>
    <xf numFmtId="0" fontId="7" fillId="0" borderId="0" xfId="0" applyFont="1" applyAlignment="1">
      <alignment vertical="top"/>
    </xf>
    <xf numFmtId="176" fontId="7" fillId="0" borderId="0" xfId="0" applyNumberFormat="1" applyFont="1"/>
    <xf numFmtId="176" fontId="7" fillId="0" borderId="0" xfId="0" applyNumberFormat="1" applyFont="1" applyAlignment="1">
      <alignment horizontal="right" vertical="top"/>
    </xf>
    <xf numFmtId="0" fontId="7" fillId="0" borderId="0" xfId="0" applyFont="1" applyAlignment="1">
      <alignment wrapText="1"/>
    </xf>
    <xf numFmtId="0" fontId="20" fillId="0" borderId="0" xfId="0" applyFont="1"/>
    <xf numFmtId="0" fontId="21" fillId="0" borderId="0" xfId="0" applyFont="1" applyAlignment="1">
      <alignment vertical="center"/>
    </xf>
    <xf numFmtId="0" fontId="22" fillId="0" borderId="4" xfId="0" applyFont="1" applyBorder="1" applyAlignment="1">
      <alignment vertical="center"/>
    </xf>
    <xf numFmtId="0" fontId="20" fillId="0" borderId="4" xfId="0" applyFont="1" applyBorder="1"/>
    <xf numFmtId="0" fontId="20" fillId="0" borderId="4" xfId="0" applyFont="1" applyBorder="1" applyAlignment="1">
      <alignment horizontal="distributed"/>
    </xf>
    <xf numFmtId="0" fontId="20" fillId="0" borderId="0" xfId="0" applyFont="1" applyAlignment="1">
      <alignment horizontal="center"/>
    </xf>
    <xf numFmtId="0" fontId="20" fillId="0" borderId="0" xfId="0" applyFont="1" applyAlignment="1">
      <alignment vertical="center"/>
    </xf>
    <xf numFmtId="0" fontId="25" fillId="0" borderId="10" xfId="0" applyFont="1" applyBorder="1" applyAlignment="1">
      <alignment horizontal="center" vertical="center"/>
    </xf>
    <xf numFmtId="0" fontId="21" fillId="0" borderId="0" xfId="0" applyFont="1"/>
    <xf numFmtId="176" fontId="21" fillId="0" borderId="0" xfId="0" applyNumberFormat="1" applyFont="1"/>
    <xf numFmtId="0" fontId="23" fillId="0" borderId="0" xfId="0" applyFont="1" applyAlignment="1">
      <alignment vertical="center"/>
    </xf>
    <xf numFmtId="0" fontId="23" fillId="0" borderId="0" xfId="0" applyFont="1" applyAlignment="1">
      <alignment horizontal="left" vertical="center"/>
    </xf>
    <xf numFmtId="0" fontId="23" fillId="0" borderId="0" xfId="0" applyFont="1"/>
    <xf numFmtId="0" fontId="22" fillId="0" borderId="0" xfId="0" applyFont="1" applyAlignment="1">
      <alignment vertical="center"/>
    </xf>
    <xf numFmtId="0" fontId="23" fillId="0" borderId="6" xfId="0" applyFont="1" applyBorder="1" applyAlignment="1">
      <alignment horizontal="right" vertical="center"/>
    </xf>
    <xf numFmtId="0" fontId="24" fillId="0" borderId="6" xfId="0" applyFont="1" applyBorder="1" applyAlignment="1">
      <alignment vertical="center"/>
    </xf>
    <xf numFmtId="0" fontId="24" fillId="0" borderId="0" xfId="0" applyFont="1" applyAlignment="1">
      <alignment vertical="center"/>
    </xf>
    <xf numFmtId="0" fontId="23" fillId="0" borderId="10" xfId="0" applyFont="1" applyBorder="1" applyAlignment="1">
      <alignment horizontal="left" vertical="center"/>
    </xf>
    <xf numFmtId="0" fontId="23" fillId="0" borderId="15" xfId="0" applyFont="1" applyBorder="1" applyAlignment="1">
      <alignment horizontal="left" vertical="center"/>
    </xf>
    <xf numFmtId="0" fontId="24" fillId="0" borderId="15" xfId="0" applyFont="1" applyBorder="1" applyAlignment="1">
      <alignment vertical="center"/>
    </xf>
    <xf numFmtId="0" fontId="24" fillId="0" borderId="33" xfId="0" applyFont="1" applyBorder="1" applyAlignment="1">
      <alignment vertical="center"/>
    </xf>
    <xf numFmtId="0" fontId="24" fillId="0" borderId="19" xfId="0" applyFont="1" applyBorder="1" applyAlignment="1">
      <alignment vertical="center"/>
    </xf>
    <xf numFmtId="176" fontId="27" fillId="0" borderId="0" xfId="0" applyNumberFormat="1" applyFont="1" applyAlignment="1">
      <alignment vertical="center"/>
    </xf>
    <xf numFmtId="0" fontId="27"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horizontal="center" vertical="center"/>
    </xf>
    <xf numFmtId="0" fontId="24" fillId="0" borderId="5" xfId="0" applyFont="1" applyBorder="1" applyAlignment="1">
      <alignment vertical="center"/>
    </xf>
    <xf numFmtId="0" fontId="24" fillId="0" borderId="38" xfId="0" applyFont="1" applyBorder="1" applyAlignment="1">
      <alignment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24" fillId="0" borderId="39" xfId="0" applyFont="1" applyBorder="1" applyAlignment="1">
      <alignment horizontal="center" vertical="center"/>
    </xf>
    <xf numFmtId="0" fontId="24" fillId="0" borderId="0" xfId="0" applyFont="1"/>
    <xf numFmtId="176" fontId="24" fillId="0" borderId="16" xfId="3" applyFont="1" applyBorder="1" applyAlignment="1" applyProtection="1">
      <alignment vertical="center"/>
    </xf>
    <xf numFmtId="176" fontId="24" fillId="0" borderId="16" xfId="3" applyFont="1" applyBorder="1" applyAlignment="1" applyProtection="1">
      <alignment horizontal="right" vertical="center"/>
    </xf>
    <xf numFmtId="176" fontId="24" fillId="0" borderId="40" xfId="3" applyFont="1" applyBorder="1" applyAlignment="1" applyProtection="1">
      <alignment horizontal="right" vertical="center"/>
    </xf>
    <xf numFmtId="176" fontId="24" fillId="0" borderId="26" xfId="3" applyFont="1" applyBorder="1" applyAlignment="1" applyProtection="1">
      <alignment horizontal="right" vertical="center"/>
    </xf>
    <xf numFmtId="0" fontId="27" fillId="0" borderId="0" xfId="0" applyFont="1"/>
    <xf numFmtId="0" fontId="24" fillId="0" borderId="9" xfId="4" applyFont="1" applyBorder="1" applyAlignment="1">
      <alignment horizontal="center" vertical="center"/>
    </xf>
    <xf numFmtId="176" fontId="26" fillId="0" borderId="10" xfId="3" applyFont="1" applyBorder="1" applyAlignment="1" applyProtection="1">
      <alignment vertical="center"/>
    </xf>
    <xf numFmtId="176" fontId="26" fillId="0" borderId="10" xfId="3" applyFont="1" applyBorder="1" applyAlignment="1" applyProtection="1">
      <alignment horizontal="right" vertical="center"/>
    </xf>
    <xf numFmtId="176" fontId="26" fillId="0" borderId="32" xfId="3" applyFont="1" applyBorder="1" applyAlignment="1" applyProtection="1">
      <alignment horizontal="right" vertical="center"/>
    </xf>
    <xf numFmtId="176" fontId="26" fillId="0" borderId="17" xfId="3" applyFont="1" applyBorder="1" applyAlignment="1" applyProtection="1">
      <alignment horizontal="right" vertical="center"/>
    </xf>
    <xf numFmtId="0" fontId="27" fillId="0" borderId="13" xfId="4" applyFont="1" applyBorder="1" applyAlignment="1">
      <alignment horizontal="center" vertical="center"/>
    </xf>
    <xf numFmtId="176" fontId="24" fillId="0" borderId="0" xfId="0" applyNumberFormat="1" applyFont="1"/>
    <xf numFmtId="176" fontId="27" fillId="0" borderId="0" xfId="0" applyNumberFormat="1" applyFont="1"/>
    <xf numFmtId="177" fontId="20" fillId="0" borderId="0" xfId="0" applyNumberFormat="1" applyFont="1" applyAlignment="1">
      <alignment shrinkToFit="1"/>
    </xf>
    <xf numFmtId="0" fontId="30" fillId="0" borderId="0" xfId="0" applyFont="1" applyAlignment="1">
      <alignment vertical="center"/>
    </xf>
    <xf numFmtId="0" fontId="29" fillId="0" borderId="10" xfId="0" applyFont="1" applyBorder="1" applyAlignment="1">
      <alignment horizontal="center" vertical="center"/>
    </xf>
    <xf numFmtId="0" fontId="31" fillId="0" borderId="10" xfId="0" applyFont="1" applyBorder="1" applyAlignment="1">
      <alignment horizontal="center" vertical="center"/>
    </xf>
    <xf numFmtId="3" fontId="30" fillId="0" borderId="0" xfId="0" applyNumberFormat="1" applyFont="1" applyAlignment="1">
      <alignment vertical="center"/>
    </xf>
    <xf numFmtId="0" fontId="22" fillId="0" borderId="13" xfId="4" applyFont="1" applyBorder="1" applyAlignment="1">
      <alignment horizontal="center" vertical="center"/>
    </xf>
    <xf numFmtId="3" fontId="23" fillId="0" borderId="0" xfId="0" applyNumberFormat="1" applyFont="1"/>
    <xf numFmtId="10" fontId="23" fillId="0" borderId="0" xfId="0" applyNumberFormat="1" applyFont="1"/>
    <xf numFmtId="10" fontId="20" fillId="0" borderId="0" xfId="0" applyNumberFormat="1" applyFont="1"/>
    <xf numFmtId="3" fontId="20" fillId="0" borderId="0" xfId="0" applyNumberFormat="1" applyFont="1"/>
    <xf numFmtId="0" fontId="30" fillId="0" borderId="6" xfId="0" applyFont="1" applyBorder="1" applyAlignment="1">
      <alignment horizontal="right" vertical="center"/>
    </xf>
    <xf numFmtId="0" fontId="30" fillId="0" borderId="41" xfId="0" applyFont="1" applyBorder="1" applyAlignment="1">
      <alignment horizontal="center" vertical="center"/>
    </xf>
    <xf numFmtId="0" fontId="30" fillId="0" borderId="30" xfId="0" applyFont="1" applyBorder="1" applyAlignment="1">
      <alignment horizontal="center" vertical="center"/>
    </xf>
    <xf numFmtId="0" fontId="33" fillId="0" borderId="0" xfId="0" applyFont="1" applyAlignment="1">
      <alignment vertical="center"/>
    </xf>
    <xf numFmtId="0" fontId="30" fillId="0" borderId="10" xfId="0" applyFont="1" applyBorder="1" applyAlignment="1">
      <alignment horizontal="left" vertical="center"/>
    </xf>
    <xf numFmtId="0" fontId="24" fillId="0" borderId="10" xfId="0" applyFont="1" applyBorder="1" applyAlignment="1">
      <alignment horizontal="center"/>
    </xf>
    <xf numFmtId="0" fontId="24" fillId="0" borderId="15" xfId="0" applyFont="1" applyBorder="1" applyAlignment="1">
      <alignment horizontal="center" vertical="top"/>
    </xf>
    <xf numFmtId="0" fontId="30" fillId="0" borderId="10" xfId="0" applyFont="1" applyBorder="1" applyAlignment="1">
      <alignment horizontal="center" vertical="center"/>
    </xf>
    <xf numFmtId="176" fontId="30" fillId="0" borderId="10" xfId="3" applyFont="1" applyBorder="1" applyAlignment="1" applyProtection="1">
      <alignment horizontal="right" vertical="center"/>
    </xf>
    <xf numFmtId="190" fontId="30" fillId="0" borderId="0" xfId="0" applyNumberFormat="1" applyFont="1" applyAlignment="1">
      <alignment vertical="center"/>
    </xf>
    <xf numFmtId="0" fontId="30" fillId="0" borderId="9" xfId="4" applyFont="1" applyBorder="1" applyAlignment="1">
      <alignment horizontal="center" vertical="center"/>
    </xf>
    <xf numFmtId="176" fontId="34" fillId="0" borderId="10" xfId="3" applyFont="1" applyBorder="1" applyAlignment="1" applyProtection="1">
      <alignment horizontal="right" vertical="center"/>
    </xf>
    <xf numFmtId="0" fontId="35" fillId="0" borderId="13" xfId="4" applyFont="1" applyBorder="1" applyAlignment="1">
      <alignment horizontal="center" vertical="center"/>
    </xf>
    <xf numFmtId="187" fontId="9" fillId="0" borderId="0" xfId="0" applyNumberFormat="1" applyFont="1" applyAlignment="1">
      <alignment horizontal="right"/>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13" xfId="0" applyFont="1" applyBorder="1" applyAlignment="1">
      <alignment horizontal="center" vertical="center"/>
    </xf>
    <xf numFmtId="0" fontId="35" fillId="0" borderId="15" xfId="0" applyFont="1" applyBorder="1" applyAlignment="1">
      <alignment horizontal="center" vertical="center"/>
    </xf>
    <xf numFmtId="177" fontId="30" fillId="0" borderId="0" xfId="0" applyNumberFormat="1" applyFont="1" applyAlignment="1">
      <alignment vertical="center"/>
    </xf>
    <xf numFmtId="0" fontId="31" fillId="0" borderId="6" xfId="0" applyFont="1" applyBorder="1" applyAlignment="1">
      <alignment horizontal="right" vertical="center"/>
    </xf>
    <xf numFmtId="0" fontId="31" fillId="0" borderId="30" xfId="0" applyFont="1" applyBorder="1" applyAlignment="1">
      <alignment vertical="center"/>
    </xf>
    <xf numFmtId="0" fontId="31" fillId="0" borderId="5" xfId="0" applyFont="1" applyBorder="1" applyAlignment="1">
      <alignment horizontal="center" vertical="center"/>
    </xf>
    <xf numFmtId="0" fontId="31" fillId="0" borderId="6" xfId="0" applyFont="1" applyBorder="1" applyAlignment="1">
      <alignment horizontal="distributed" vertical="center"/>
    </xf>
    <xf numFmtId="0" fontId="31" fillId="0" borderId="45" xfId="0" applyFont="1" applyBorder="1" applyAlignment="1">
      <alignment horizontal="distributed" vertical="center"/>
    </xf>
    <xf numFmtId="0" fontId="29" fillId="0" borderId="0" xfId="0" applyFont="1" applyAlignment="1">
      <alignment vertical="center"/>
    </xf>
    <xf numFmtId="0" fontId="31" fillId="0" borderId="10" xfId="0" applyFont="1" applyBorder="1" applyAlignment="1">
      <alignment horizontal="left" vertical="center"/>
    </xf>
    <xf numFmtId="0" fontId="31" fillId="0" borderId="0" xfId="0" applyFont="1" applyAlignment="1">
      <alignment horizontal="center" vertical="center"/>
    </xf>
    <xf numFmtId="0" fontId="31" fillId="0" borderId="34" xfId="0" applyFont="1" applyBorder="1" applyAlignment="1">
      <alignment horizontal="center" vertical="center"/>
    </xf>
    <xf numFmtId="0" fontId="31" fillId="0" borderId="15" xfId="0" applyFont="1" applyBorder="1" applyAlignment="1">
      <alignment horizontal="left" vertical="center"/>
    </xf>
    <xf numFmtId="0" fontId="31" fillId="0" borderId="15" xfId="0" applyFont="1" applyBorder="1" applyAlignment="1">
      <alignment horizontal="center" vertical="top"/>
    </xf>
    <xf numFmtId="0" fontId="31" fillId="0" borderId="15" xfId="0" applyFont="1" applyBorder="1" applyAlignment="1">
      <alignment horizontal="distributed" vertical="center"/>
    </xf>
    <xf numFmtId="0" fontId="31" fillId="0" borderId="36" xfId="0" applyFont="1" applyBorder="1" applyAlignment="1">
      <alignment horizontal="distributed" vertical="center"/>
    </xf>
    <xf numFmtId="177" fontId="29" fillId="0" borderId="10" xfId="0" applyNumberFormat="1" applyFont="1" applyBorder="1" applyAlignment="1">
      <alignment horizontal="right" vertical="center"/>
    </xf>
    <xf numFmtId="177" fontId="29" fillId="0" borderId="9" xfId="0" applyNumberFormat="1" applyFont="1" applyBorder="1" applyAlignment="1">
      <alignment horizontal="right" vertical="center"/>
    </xf>
    <xf numFmtId="177" fontId="29" fillId="0" borderId="34" xfId="0" applyNumberFormat="1" applyFont="1" applyBorder="1" applyAlignment="1">
      <alignment horizontal="right" vertical="center"/>
    </xf>
    <xf numFmtId="177" fontId="29" fillId="0" borderId="17" xfId="0" applyNumberFormat="1" applyFont="1" applyBorder="1" applyAlignment="1">
      <alignment horizontal="right" vertical="center"/>
    </xf>
    <xf numFmtId="3" fontId="29" fillId="0" borderId="0" xfId="0" applyNumberFormat="1" applyFont="1" applyAlignment="1">
      <alignment vertical="center"/>
    </xf>
    <xf numFmtId="177" fontId="32" fillId="0" borderId="10" xfId="0" applyNumberFormat="1" applyFont="1" applyBorder="1" applyAlignment="1">
      <alignment horizontal="right" vertical="center"/>
    </xf>
    <xf numFmtId="177" fontId="32" fillId="0" borderId="32" xfId="0" applyNumberFormat="1" applyFont="1" applyBorder="1" applyAlignment="1">
      <alignment horizontal="right" vertical="center"/>
    </xf>
    <xf numFmtId="177" fontId="32" fillId="0" borderId="34" xfId="0" applyNumberFormat="1" applyFont="1" applyBorder="1" applyAlignment="1">
      <alignment horizontal="right" vertical="center"/>
    </xf>
    <xf numFmtId="177" fontId="32" fillId="0" borderId="39" xfId="0" applyNumberFormat="1" applyFont="1" applyBorder="1" applyAlignment="1">
      <alignment horizontal="right" vertical="center"/>
    </xf>
    <xf numFmtId="0" fontId="22" fillId="0" borderId="15" xfId="0" applyFont="1" applyBorder="1" applyAlignment="1">
      <alignment horizontal="center" vertical="center"/>
    </xf>
    <xf numFmtId="177" fontId="29" fillId="0" borderId="0" xfId="0" applyNumberFormat="1" applyFont="1" applyAlignment="1">
      <alignment vertical="center"/>
    </xf>
    <xf numFmtId="0" fontId="24" fillId="0" borderId="0" xfId="0" applyFont="1" applyAlignment="1">
      <alignment horizontal="right" vertical="center"/>
    </xf>
    <xf numFmtId="3" fontId="23" fillId="0" borderId="0" xfId="0" applyNumberFormat="1" applyFont="1" applyAlignment="1">
      <alignment vertical="center"/>
    </xf>
    <xf numFmtId="0" fontId="31" fillId="0" borderId="6" xfId="0" applyFont="1" applyBorder="1" applyAlignment="1">
      <alignment horizontal="center" vertical="center"/>
    </xf>
    <xf numFmtId="0" fontId="31" fillId="0" borderId="6" xfId="0" applyFont="1" applyBorder="1" applyAlignment="1">
      <alignment horizontal="center"/>
    </xf>
    <xf numFmtId="0" fontId="31" fillId="0" borderId="5" xfId="0" applyFont="1" applyBorder="1" applyAlignment="1">
      <alignment horizontal="center"/>
    </xf>
    <xf numFmtId="0" fontId="31" fillId="0" borderId="22" xfId="0" applyFont="1" applyBorder="1" applyAlignment="1">
      <alignment horizontal="distributed" vertical="center"/>
    </xf>
    <xf numFmtId="0" fontId="31" fillId="0" borderId="17" xfId="0" applyFont="1" applyBorder="1" applyAlignment="1">
      <alignment horizontal="center" vertical="center"/>
    </xf>
    <xf numFmtId="0" fontId="31" fillId="0" borderId="9" xfId="0" applyFont="1" applyBorder="1" applyAlignment="1">
      <alignment horizontal="center" vertical="center"/>
    </xf>
    <xf numFmtId="0" fontId="31" fillId="0" borderId="15" xfId="0" applyFont="1" applyBorder="1" applyAlignment="1">
      <alignment horizontal="center" vertical="center"/>
    </xf>
    <xf numFmtId="0" fontId="31" fillId="0" borderId="13" xfId="0" applyFont="1" applyBorder="1" applyAlignment="1">
      <alignment horizontal="center" vertical="top"/>
    </xf>
    <xf numFmtId="0" fontId="31" fillId="0" borderId="19" xfId="0" applyFont="1" applyBorder="1" applyAlignment="1">
      <alignment horizontal="distributed" vertical="center"/>
    </xf>
    <xf numFmtId="0" fontId="29" fillId="0" borderId="10" xfId="4" applyFont="1" applyBorder="1" applyAlignment="1">
      <alignment horizontal="center" vertical="center"/>
    </xf>
    <xf numFmtId="3" fontId="7" fillId="0" borderId="0" xfId="0" applyNumberFormat="1" applyFont="1" applyAlignment="1">
      <alignment vertical="center"/>
    </xf>
    <xf numFmtId="10" fontId="7" fillId="0" borderId="0" xfId="0" applyNumberFormat="1" applyFont="1"/>
    <xf numFmtId="3" fontId="2" fillId="0" borderId="0" xfId="0" applyNumberFormat="1" applyFont="1"/>
    <xf numFmtId="10" fontId="2" fillId="0" borderId="0" xfId="0" applyNumberFormat="1" applyFont="1"/>
    <xf numFmtId="0" fontId="15" fillId="0" borderId="6" xfId="0" applyFont="1" applyBorder="1" applyAlignment="1">
      <alignment horizontal="right" vertical="center"/>
    </xf>
    <xf numFmtId="0" fontId="15" fillId="0" borderId="23" xfId="0" applyFont="1" applyBorder="1" applyAlignment="1">
      <alignment horizontal="center" vertical="center" wrapText="1"/>
    </xf>
    <xf numFmtId="0" fontId="15" fillId="0" borderId="9" xfId="0" applyFont="1" applyBorder="1" applyAlignment="1">
      <alignment horizontal="center" vertical="center" wrapText="1"/>
    </xf>
    <xf numFmtId="176" fontId="15" fillId="0" borderId="9" xfId="3" applyFont="1" applyBorder="1" applyAlignment="1" applyProtection="1">
      <alignment vertical="center"/>
    </xf>
    <xf numFmtId="191" fontId="15" fillId="0" borderId="9" xfId="3" applyNumberFormat="1" applyFont="1" applyBorder="1" applyAlignment="1" applyProtection="1">
      <alignment horizontal="right" vertical="center"/>
    </xf>
    <xf numFmtId="176" fontId="15" fillId="0" borderId="10" xfId="3" applyFont="1" applyBorder="1" applyAlignment="1" applyProtection="1">
      <alignment vertical="center"/>
    </xf>
    <xf numFmtId="0" fontId="15" fillId="0" borderId="10" xfId="0" applyFont="1" applyBorder="1" applyAlignment="1">
      <alignment horizontal="center" vertical="center" wrapText="1"/>
    </xf>
    <xf numFmtId="176" fontId="38" fillId="0" borderId="9" xfId="3" applyFont="1" applyBorder="1" applyAlignment="1" applyProtection="1">
      <alignment vertical="center"/>
    </xf>
    <xf numFmtId="191" fontId="38" fillId="0" borderId="9" xfId="3" applyNumberFormat="1" applyFont="1" applyBorder="1" applyAlignment="1" applyProtection="1">
      <alignment horizontal="right" vertical="center"/>
    </xf>
    <xf numFmtId="176" fontId="38" fillId="0" borderId="10" xfId="3" applyFont="1" applyBorder="1" applyAlignment="1" applyProtection="1">
      <alignment vertical="center"/>
    </xf>
    <xf numFmtId="0" fontId="16" fillId="0" borderId="10" xfId="0" applyFont="1" applyBorder="1" applyAlignment="1">
      <alignment horizontal="center" vertical="center" wrapText="1"/>
    </xf>
    <xf numFmtId="176" fontId="16" fillId="0" borderId="9" xfId="3" applyFont="1" applyBorder="1" applyAlignment="1" applyProtection="1">
      <alignment vertical="center"/>
    </xf>
    <xf numFmtId="191" fontId="16" fillId="0" borderId="9" xfId="3" applyNumberFormat="1" applyFont="1" applyBorder="1" applyAlignment="1" applyProtection="1">
      <alignment horizontal="right" vertical="center"/>
    </xf>
    <xf numFmtId="176" fontId="16" fillId="0" borderId="10" xfId="3" applyFont="1" applyBorder="1" applyAlignment="1" applyProtection="1">
      <alignment vertical="center"/>
    </xf>
    <xf numFmtId="0" fontId="16" fillId="0" borderId="9" xfId="0" applyFont="1" applyBorder="1" applyAlignment="1">
      <alignment horizontal="distributed" vertical="center" wrapText="1"/>
    </xf>
    <xf numFmtId="0" fontId="15" fillId="0" borderId="9" xfId="0" applyFont="1" applyBorder="1" applyAlignment="1">
      <alignment horizontal="distributed" vertical="center" wrapText="1"/>
    </xf>
    <xf numFmtId="176" fontId="15" fillId="0" borderId="9" xfId="3" applyFont="1" applyBorder="1" applyAlignment="1" applyProtection="1">
      <alignment horizontal="right" vertical="center"/>
    </xf>
    <xf numFmtId="0" fontId="15" fillId="0" borderId="13" xfId="0" applyFont="1" applyBorder="1" applyAlignment="1">
      <alignment horizontal="distributed" vertical="center" wrapText="1"/>
    </xf>
    <xf numFmtId="176" fontId="15" fillId="0" borderId="13" xfId="3" applyFont="1" applyBorder="1" applyAlignment="1" applyProtection="1">
      <alignment vertical="center"/>
    </xf>
    <xf numFmtId="177" fontId="15" fillId="0" borderId="13" xfId="3" applyNumberFormat="1" applyFont="1" applyBorder="1" applyAlignment="1" applyProtection="1">
      <alignment horizontal="right" vertical="center"/>
    </xf>
    <xf numFmtId="177" fontId="15" fillId="0" borderId="15" xfId="3" applyNumberFormat="1" applyFont="1" applyBorder="1" applyAlignment="1" applyProtection="1">
      <alignment horizontal="right" vertical="center"/>
    </xf>
    <xf numFmtId="191" fontId="15" fillId="0" borderId="13" xfId="3" applyNumberFormat="1" applyFont="1" applyBorder="1" applyAlignment="1" applyProtection="1">
      <alignment horizontal="right" vertical="center"/>
    </xf>
    <xf numFmtId="0" fontId="15" fillId="0" borderId="15" xfId="0" applyFont="1" applyBorder="1" applyAlignment="1">
      <alignment horizontal="left" vertical="center"/>
    </xf>
    <xf numFmtId="0" fontId="15" fillId="0" borderId="21" xfId="0" applyFont="1" applyBorder="1" applyAlignment="1">
      <alignment horizontal="center" vertical="center"/>
    </xf>
    <xf numFmtId="49" fontId="15" fillId="0" borderId="10" xfId="0" applyNumberFormat="1" applyFont="1" applyBorder="1" applyAlignment="1">
      <alignment horizontal="center" vertical="center"/>
    </xf>
    <xf numFmtId="177" fontId="15" fillId="0" borderId="10" xfId="2" applyNumberFormat="1" applyFont="1" applyBorder="1" applyAlignment="1" applyProtection="1">
      <alignment horizontal="right" vertical="center"/>
    </xf>
    <xf numFmtId="0" fontId="16" fillId="0" borderId="15" xfId="0" applyFont="1" applyBorder="1" applyAlignment="1">
      <alignment horizontal="center" vertical="center" wrapText="1"/>
    </xf>
    <xf numFmtId="177" fontId="16" fillId="0" borderId="15" xfId="2" applyNumberFormat="1" applyFont="1" applyBorder="1" applyAlignment="1" applyProtection="1">
      <alignment horizontal="right" vertical="center"/>
    </xf>
    <xf numFmtId="0" fontId="7" fillId="0" borderId="17" xfId="0" applyFont="1" applyBorder="1" applyAlignment="1">
      <alignment vertical="center"/>
    </xf>
    <xf numFmtId="0" fontId="7" fillId="0" borderId="28" xfId="0" applyFont="1" applyBorder="1" applyAlignment="1">
      <alignment vertical="center" wrapText="1"/>
    </xf>
    <xf numFmtId="0" fontId="2" fillId="0" borderId="28" xfId="0" applyFont="1" applyBorder="1" applyAlignment="1">
      <alignmen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3" fontId="2" fillId="0" borderId="0" xfId="0" applyNumberFormat="1" applyFont="1" applyAlignment="1">
      <alignment vertical="center"/>
    </xf>
    <xf numFmtId="10" fontId="2" fillId="0" borderId="0" xfId="0" applyNumberFormat="1" applyFont="1" applyAlignment="1">
      <alignment vertical="center"/>
    </xf>
    <xf numFmtId="0" fontId="7" fillId="0" borderId="4" xfId="0" applyFont="1" applyBorder="1" applyAlignment="1">
      <alignment horizontal="right"/>
    </xf>
    <xf numFmtId="0" fontId="15" fillId="0" borderId="30" xfId="0" applyFont="1" applyBorder="1" applyAlignment="1">
      <alignment horizontal="center" vertical="center" wrapText="1"/>
    </xf>
    <xf numFmtId="0" fontId="15" fillId="0" borderId="0" xfId="0" applyFont="1" applyAlignment="1">
      <alignment horizontal="center" vertical="center"/>
    </xf>
    <xf numFmtId="0" fontId="16" fillId="0" borderId="9" xfId="0" applyFont="1" applyBorder="1" applyAlignment="1">
      <alignment horizontal="center" vertical="center"/>
    </xf>
    <xf numFmtId="177" fontId="16" fillId="0" borderId="10" xfId="2" applyNumberFormat="1" applyFont="1" applyBorder="1" applyAlignment="1" applyProtection="1">
      <alignment vertical="center"/>
    </xf>
    <xf numFmtId="177" fontId="16" fillId="0" borderId="17" xfId="2" applyNumberFormat="1" applyFont="1" applyBorder="1" applyAlignment="1" applyProtection="1">
      <alignment vertical="center"/>
    </xf>
    <xf numFmtId="0" fontId="16" fillId="0" borderId="9" xfId="0" applyFont="1" applyBorder="1" applyAlignment="1">
      <alignment horizontal="distributed" vertical="center"/>
    </xf>
    <xf numFmtId="177" fontId="15" fillId="0" borderId="10" xfId="2" applyNumberFormat="1" applyFont="1" applyBorder="1" applyAlignment="1" applyProtection="1">
      <alignment vertical="center"/>
    </xf>
    <xf numFmtId="177" fontId="15" fillId="0" borderId="17" xfId="2" applyNumberFormat="1" applyFont="1" applyBorder="1" applyAlignment="1" applyProtection="1">
      <alignment vertical="center"/>
    </xf>
    <xf numFmtId="0" fontId="15" fillId="0" borderId="9" xfId="0" applyFont="1" applyBorder="1" applyAlignment="1">
      <alignment vertical="center" wrapText="1"/>
    </xf>
    <xf numFmtId="177" fontId="15" fillId="0" borderId="15" xfId="2" applyNumberFormat="1" applyFont="1" applyBorder="1" applyAlignment="1" applyProtection="1">
      <alignment vertical="center"/>
    </xf>
    <xf numFmtId="0" fontId="2" fillId="0" borderId="0" xfId="0" applyFont="1" applyAlignment="1">
      <alignment horizontal="left" vertical="center"/>
    </xf>
    <xf numFmtId="176" fontId="2" fillId="0" borderId="0" xfId="2" applyFont="1" applyBorder="1" applyAlignment="1" applyProtection="1">
      <alignment horizontal="center" vertical="center"/>
    </xf>
    <xf numFmtId="176" fontId="2" fillId="0" borderId="0" xfId="0" applyNumberFormat="1" applyFont="1" applyAlignment="1">
      <alignment vertical="center"/>
    </xf>
    <xf numFmtId="176" fontId="2" fillId="0" borderId="0" xfId="2" applyFont="1" applyBorder="1" applyAlignment="1" applyProtection="1">
      <alignment vertical="center"/>
    </xf>
    <xf numFmtId="0" fontId="3" fillId="0" borderId="0" xfId="0" applyFont="1" applyAlignment="1">
      <alignment horizontal="left" vertical="center"/>
    </xf>
    <xf numFmtId="0" fontId="2" fillId="0" borderId="0" xfId="0" applyFont="1" applyAlignment="1">
      <alignment horizontal="left"/>
    </xf>
    <xf numFmtId="0" fontId="15" fillId="0" borderId="5" xfId="0" applyFont="1" applyBorder="1" applyAlignment="1">
      <alignment horizontal="right"/>
    </xf>
    <xf numFmtId="0" fontId="15" fillId="0" borderId="27" xfId="0" applyFont="1" applyBorder="1" applyAlignment="1">
      <alignment horizontal="right"/>
    </xf>
    <xf numFmtId="0" fontId="15" fillId="0" borderId="6" xfId="0" applyFont="1" applyBorder="1" applyAlignment="1">
      <alignment horizontal="center"/>
    </xf>
    <xf numFmtId="0" fontId="15" fillId="0" borderId="9" xfId="0" applyFont="1" applyBorder="1" applyAlignment="1">
      <alignment horizontal="left"/>
    </xf>
    <xf numFmtId="0" fontId="15" fillId="0" borderId="0" xfId="0" applyFont="1" applyAlignment="1">
      <alignment horizontal="left"/>
    </xf>
    <xf numFmtId="0" fontId="15" fillId="0" borderId="13" xfId="0" applyFont="1" applyBorder="1" applyAlignment="1">
      <alignment vertical="top"/>
    </xf>
    <xf numFmtId="0" fontId="15" fillId="0" borderId="20" xfId="0" applyFont="1" applyBorder="1" applyAlignment="1">
      <alignment vertical="top"/>
    </xf>
    <xf numFmtId="0" fontId="15" fillId="0" borderId="15" xfId="0" applyFont="1" applyBorder="1" applyAlignment="1">
      <alignment horizontal="center" vertical="center"/>
    </xf>
    <xf numFmtId="0" fontId="15" fillId="0" borderId="15" xfId="0" applyFont="1" applyBorder="1" applyAlignment="1">
      <alignment horizontal="right"/>
    </xf>
    <xf numFmtId="0" fontId="15" fillId="0" borderId="0" xfId="0" applyFont="1" applyAlignment="1">
      <alignment horizontal="right" vertical="center"/>
    </xf>
    <xf numFmtId="0" fontId="16" fillId="0" borderId="26" xfId="0" applyFont="1" applyBorder="1" applyAlignment="1">
      <alignment horizontal="center"/>
    </xf>
    <xf numFmtId="192" fontId="16" fillId="0" borderId="10" xfId="0" applyNumberFormat="1" applyFont="1" applyBorder="1" applyAlignment="1">
      <alignment horizontal="right"/>
    </xf>
    <xf numFmtId="192" fontId="16" fillId="0" borderId="17" xfId="0" applyNumberFormat="1" applyFont="1" applyBorder="1" applyAlignment="1">
      <alignment horizontal="right"/>
    </xf>
    <xf numFmtId="193" fontId="15" fillId="0" borderId="0" xfId="0" applyNumberFormat="1" applyFont="1" applyAlignment="1">
      <alignment vertical="center"/>
    </xf>
    <xf numFmtId="0" fontId="15" fillId="0" borderId="17" xfId="0" applyFont="1" applyBorder="1" applyAlignment="1">
      <alignment horizontal="center"/>
    </xf>
    <xf numFmtId="0" fontId="15" fillId="0" borderId="10" xfId="0" applyFont="1" applyBorder="1"/>
    <xf numFmtId="194" fontId="15" fillId="0" borderId="17" xfId="0" applyNumberFormat="1" applyFont="1" applyBorder="1" applyAlignment="1">
      <alignment horizontal="right"/>
    </xf>
    <xf numFmtId="192" fontId="15" fillId="0" borderId="10" xfId="0" applyNumberFormat="1" applyFont="1" applyBorder="1" applyAlignment="1">
      <alignment horizontal="right"/>
    </xf>
    <xf numFmtId="192" fontId="15" fillId="0" borderId="0" xfId="0" applyNumberFormat="1" applyFont="1" applyAlignment="1">
      <alignment vertical="center"/>
    </xf>
    <xf numFmtId="192" fontId="15" fillId="0" borderId="0" xfId="0" applyNumberFormat="1" applyFont="1" applyAlignment="1">
      <alignment horizontal="right"/>
    </xf>
    <xf numFmtId="194" fontId="15" fillId="0" borderId="19" xfId="0" applyNumberFormat="1" applyFont="1" applyBorder="1" applyAlignment="1">
      <alignment horizontal="right"/>
    </xf>
    <xf numFmtId="192" fontId="15" fillId="0" borderId="15" xfId="0" applyNumberFormat="1" applyFont="1" applyBorder="1" applyAlignment="1">
      <alignment horizontal="right"/>
    </xf>
    <xf numFmtId="0" fontId="2" fillId="0" borderId="0" xfId="0" applyFont="1" applyAlignment="1">
      <alignment horizontal="right" vertical="center"/>
    </xf>
    <xf numFmtId="0" fontId="15" fillId="0" borderId="1" xfId="0" applyFont="1" applyBorder="1" applyAlignment="1">
      <alignment horizontal="center" vertical="center"/>
    </xf>
    <xf numFmtId="192" fontId="15" fillId="0" borderId="9" xfId="2" applyNumberFormat="1" applyFont="1" applyBorder="1" applyAlignment="1" applyProtection="1">
      <alignment vertical="center"/>
    </xf>
    <xf numFmtId="192" fontId="15" fillId="0" borderId="10" xfId="2" applyNumberFormat="1" applyFont="1" applyBorder="1" applyAlignment="1" applyProtection="1">
      <alignment vertical="center"/>
    </xf>
    <xf numFmtId="192" fontId="38" fillId="0" borderId="9" xfId="2" applyNumberFormat="1" applyFont="1" applyBorder="1" applyAlignment="1" applyProtection="1">
      <alignment vertical="center"/>
    </xf>
    <xf numFmtId="192" fontId="38" fillId="0" borderId="10" xfId="2" applyNumberFormat="1" applyFont="1" applyBorder="1" applyAlignment="1" applyProtection="1">
      <alignment vertical="center"/>
    </xf>
    <xf numFmtId="0" fontId="39" fillId="0" borderId="0" xfId="0" applyFont="1" applyAlignment="1">
      <alignment horizontal="right" vertical="center"/>
    </xf>
    <xf numFmtId="177" fontId="15" fillId="0" borderId="10" xfId="0" applyNumberFormat="1" applyFont="1" applyBorder="1" applyAlignment="1">
      <alignment vertical="center"/>
    </xf>
    <xf numFmtId="179" fontId="15" fillId="0" borderId="0" xfId="0" applyNumberFormat="1" applyFont="1" applyAlignment="1">
      <alignment horizontal="right" vertical="center"/>
    </xf>
    <xf numFmtId="195" fontId="15" fillId="0" borderId="10" xfId="0" applyNumberFormat="1" applyFont="1" applyBorder="1" applyAlignment="1">
      <alignment vertical="center"/>
    </xf>
    <xf numFmtId="177" fontId="16" fillId="0" borderId="15" xfId="0" applyNumberFormat="1" applyFont="1" applyBorder="1" applyAlignment="1">
      <alignment vertical="center"/>
    </xf>
    <xf numFmtId="179" fontId="16" fillId="0" borderId="15" xfId="0" applyNumberFormat="1" applyFont="1" applyBorder="1" applyAlignment="1">
      <alignment horizontal="right" vertical="center"/>
    </xf>
    <xf numFmtId="195" fontId="16" fillId="0" borderId="15" xfId="0" applyNumberFormat="1" applyFont="1" applyBorder="1" applyAlignment="1">
      <alignment vertical="center"/>
    </xf>
    <xf numFmtId="49" fontId="7" fillId="0" borderId="0" xfId="0" applyNumberFormat="1" applyFont="1" applyAlignment="1">
      <alignment horizontal="left" vertical="center"/>
    </xf>
    <xf numFmtId="49" fontId="2" fillId="0" borderId="0" xfId="0" applyNumberFormat="1" applyFont="1"/>
    <xf numFmtId="49" fontId="0" fillId="0" borderId="0" xfId="0" applyNumberFormat="1"/>
    <xf numFmtId="0" fontId="8" fillId="0" borderId="0" xfId="0" applyFont="1" applyAlignment="1">
      <alignment horizontal="center"/>
    </xf>
    <xf numFmtId="0" fontId="8" fillId="0" borderId="0" xfId="0" applyFont="1" applyAlignment="1">
      <alignment horizontal="right"/>
    </xf>
    <xf numFmtId="3" fontId="15" fillId="0" borderId="2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3" fontId="15" fillId="0" borderId="47" xfId="0" applyNumberFormat="1" applyFont="1" applyBorder="1" applyAlignment="1">
      <alignment horizontal="center" vertical="center" wrapText="1"/>
    </xf>
    <xf numFmtId="177" fontId="15" fillId="0" borderId="10" xfId="0" applyNumberFormat="1" applyFont="1" applyBorder="1" applyAlignment="1">
      <alignment horizontal="right" vertical="center"/>
    </xf>
    <xf numFmtId="177" fontId="15" fillId="0" borderId="32" xfId="0" applyNumberFormat="1" applyFont="1" applyBorder="1" applyAlignment="1">
      <alignment horizontal="right" vertical="center"/>
    </xf>
    <xf numFmtId="177" fontId="15" fillId="0" borderId="48" xfId="0" applyNumberFormat="1" applyFont="1" applyBorder="1" applyAlignment="1">
      <alignment horizontal="right" vertical="center"/>
    </xf>
    <xf numFmtId="177" fontId="15" fillId="0" borderId="9" xfId="0" applyNumberFormat="1" applyFont="1" applyBorder="1" applyAlignment="1">
      <alignment horizontal="right" vertical="center"/>
    </xf>
    <xf numFmtId="177" fontId="38" fillId="0" borderId="10" xfId="0" applyNumberFormat="1" applyFont="1" applyBorder="1" applyAlignment="1">
      <alignment horizontal="right" vertical="center"/>
    </xf>
    <xf numFmtId="177" fontId="38" fillId="0" borderId="32" xfId="0" applyNumberFormat="1" applyFont="1" applyBorder="1" applyAlignment="1">
      <alignment horizontal="right" vertical="center"/>
    </xf>
    <xf numFmtId="177" fontId="38" fillId="0" borderId="48" xfId="0" applyNumberFormat="1" applyFont="1" applyBorder="1" applyAlignment="1">
      <alignment horizontal="right" vertical="center"/>
    </xf>
    <xf numFmtId="177" fontId="38" fillId="0" borderId="9" xfId="0" applyNumberFormat="1" applyFont="1" applyBorder="1" applyAlignment="1">
      <alignment horizontal="right" vertical="center"/>
    </xf>
    <xf numFmtId="177" fontId="16" fillId="0" borderId="15" xfId="0" applyNumberFormat="1" applyFont="1" applyBorder="1" applyAlignment="1">
      <alignment horizontal="right" vertical="center"/>
    </xf>
    <xf numFmtId="177" fontId="16" fillId="0" borderId="33" xfId="0" applyNumberFormat="1" applyFont="1" applyBorder="1" applyAlignment="1">
      <alignment horizontal="right" vertical="center"/>
    </xf>
    <xf numFmtId="177" fontId="16" fillId="0" borderId="42" xfId="0" applyNumberFormat="1" applyFont="1" applyBorder="1" applyAlignment="1">
      <alignment horizontal="right" vertical="center"/>
    </xf>
    <xf numFmtId="0" fontId="40" fillId="0" borderId="0" xfId="0" applyFont="1"/>
    <xf numFmtId="3" fontId="8" fillId="0" borderId="0" xfId="0" applyNumberFormat="1" applyFont="1" applyAlignment="1">
      <alignment horizontal="right" vertical="center"/>
    </xf>
    <xf numFmtId="195" fontId="7" fillId="0" borderId="0" xfId="0" applyNumberFormat="1" applyFont="1" applyAlignment="1">
      <alignment horizontal="right" vertical="center"/>
    </xf>
    <xf numFmtId="3" fontId="7" fillId="0" borderId="0" xfId="0" applyNumberFormat="1" applyFont="1" applyAlignment="1">
      <alignment horizontal="right" vertical="center"/>
    </xf>
    <xf numFmtId="0" fontId="2" fillId="0" borderId="0" xfId="0" applyFont="1" applyAlignment="1">
      <alignment horizontal="right"/>
    </xf>
    <xf numFmtId="177" fontId="3" fillId="0" borderId="0" xfId="0" applyNumberFormat="1" applyFont="1" applyAlignment="1">
      <alignment vertical="center"/>
    </xf>
    <xf numFmtId="177" fontId="8" fillId="0" borderId="0" xfId="0" applyNumberFormat="1" applyFont="1" applyAlignment="1">
      <alignment vertical="center"/>
    </xf>
    <xf numFmtId="0" fontId="8" fillId="0" borderId="5" xfId="0" applyFont="1" applyBorder="1" applyAlignment="1">
      <alignment vertical="center"/>
    </xf>
    <xf numFmtId="0" fontId="8" fillId="0" borderId="22" xfId="0" applyFont="1" applyBorder="1" applyAlignment="1">
      <alignment horizontal="right" vertical="center"/>
    </xf>
    <xf numFmtId="0" fontId="8" fillId="0" borderId="5" xfId="0" applyFont="1" applyBorder="1" applyAlignment="1">
      <alignment horizontal="center"/>
    </xf>
    <xf numFmtId="0" fontId="8" fillId="0" borderId="6" xfId="0" applyFont="1" applyBorder="1" applyAlignment="1">
      <alignment horizontal="center"/>
    </xf>
    <xf numFmtId="0" fontId="8" fillId="0" borderId="13" xfId="0" applyFont="1" applyBorder="1" applyAlignment="1">
      <alignment vertical="center"/>
    </xf>
    <xf numFmtId="0" fontId="8" fillId="0" borderId="19" xfId="0" applyFont="1" applyBorder="1" applyAlignment="1">
      <alignment vertical="center"/>
    </xf>
    <xf numFmtId="0" fontId="7" fillId="0" borderId="15" xfId="0" applyFont="1" applyBorder="1" applyAlignment="1">
      <alignment horizontal="right" vertical="top"/>
    </xf>
    <xf numFmtId="0" fontId="8" fillId="0" borderId="15" xfId="0" applyFont="1" applyBorder="1" applyAlignment="1">
      <alignment horizontal="center" vertical="top"/>
    </xf>
    <xf numFmtId="0" fontId="2" fillId="0" borderId="0" xfId="0" applyFont="1" applyAlignment="1">
      <alignment vertical="top"/>
    </xf>
    <xf numFmtId="177" fontId="8" fillId="0" borderId="9" xfId="2" applyNumberFormat="1" applyFont="1" applyBorder="1" applyAlignment="1" applyProtection="1">
      <alignment horizontal="left" vertical="center"/>
    </xf>
    <xf numFmtId="196" fontId="8" fillId="0" borderId="10" xfId="0" applyNumberFormat="1" applyFont="1" applyBorder="1" applyAlignment="1">
      <alignment horizontal="right" vertical="center"/>
    </xf>
    <xf numFmtId="177" fontId="41" fillId="0" borderId="9" xfId="2" applyNumberFormat="1" applyFont="1" applyBorder="1" applyAlignment="1" applyProtection="1">
      <alignment horizontal="left" vertical="center"/>
    </xf>
    <xf numFmtId="196" fontId="41" fillId="0" borderId="10" xfId="0" applyNumberFormat="1" applyFont="1" applyBorder="1" applyAlignment="1">
      <alignment horizontal="right" vertical="center"/>
    </xf>
    <xf numFmtId="177" fontId="9" fillId="0" borderId="9" xfId="2" applyNumberFormat="1" applyFont="1" applyBorder="1" applyAlignment="1" applyProtection="1">
      <alignment horizontal="left" vertical="center"/>
    </xf>
    <xf numFmtId="196" fontId="9" fillId="0" borderId="10" xfId="0" applyNumberFormat="1" applyFont="1" applyBorder="1" applyAlignment="1">
      <alignment horizontal="right" vertical="center"/>
    </xf>
    <xf numFmtId="0" fontId="8" fillId="0" borderId="9" xfId="0" applyFont="1" applyBorder="1" applyAlignment="1">
      <alignment vertical="center"/>
    </xf>
    <xf numFmtId="0" fontId="9" fillId="0" borderId="17" xfId="0" applyFont="1" applyBorder="1" applyAlignment="1">
      <alignment horizontal="center" vertical="center"/>
    </xf>
    <xf numFmtId="177" fontId="8" fillId="0" borderId="9" xfId="0" applyNumberFormat="1" applyFont="1" applyBorder="1" applyAlignment="1">
      <alignment horizontal="right" vertical="center"/>
    </xf>
    <xf numFmtId="196" fontId="9" fillId="0" borderId="9" xfId="0" applyNumberFormat="1" applyFont="1" applyBorder="1" applyAlignment="1">
      <alignment horizontal="right" vertical="center"/>
    </xf>
    <xf numFmtId="196" fontId="9" fillId="0" borderId="49" xfId="0" applyNumberFormat="1" applyFont="1" applyBorder="1" applyAlignment="1">
      <alignment horizontal="right" vertical="center"/>
    </xf>
    <xf numFmtId="177" fontId="8" fillId="0" borderId="50" xfId="2" applyNumberFormat="1" applyFont="1" applyBorder="1" applyAlignment="1" applyProtection="1">
      <alignment horizontal="right" vertical="center"/>
    </xf>
    <xf numFmtId="197" fontId="8" fillId="0" borderId="10" xfId="0" applyNumberFormat="1" applyFont="1" applyBorder="1" applyAlignment="1">
      <alignment horizontal="right" vertical="center"/>
    </xf>
    <xf numFmtId="177" fontId="2" fillId="0" borderId="0" xfId="0" applyNumberFormat="1" applyFont="1" applyAlignment="1">
      <alignment vertical="center"/>
    </xf>
    <xf numFmtId="0" fontId="8" fillId="0" borderId="9" xfId="0" applyFont="1" applyBorder="1" applyAlignment="1">
      <alignment horizontal="distributed" vertical="center"/>
    </xf>
    <xf numFmtId="0" fontId="8" fillId="0" borderId="17" xfId="0" applyFont="1" applyBorder="1" applyAlignment="1">
      <alignment horizontal="distributed" vertical="center"/>
    </xf>
    <xf numFmtId="177" fontId="8" fillId="0" borderId="17" xfId="2" applyNumberFormat="1" applyFont="1" applyBorder="1" applyAlignment="1" applyProtection="1">
      <alignment horizontal="right" vertical="center"/>
    </xf>
    <xf numFmtId="197" fontId="8" fillId="0" borderId="50" xfId="0" applyNumberFormat="1" applyFont="1" applyBorder="1" applyAlignment="1">
      <alignment horizontal="right" vertical="center"/>
    </xf>
    <xf numFmtId="0" fontId="8" fillId="0" borderId="17" xfId="0" applyFont="1" applyBorder="1" applyAlignment="1">
      <alignment horizontal="center" vertical="center"/>
    </xf>
    <xf numFmtId="177" fontId="8" fillId="0" borderId="10" xfId="2" applyNumberFormat="1" applyFont="1" applyBorder="1" applyAlignment="1" applyProtection="1">
      <alignment horizontal="right" vertical="center"/>
    </xf>
    <xf numFmtId="177" fontId="8" fillId="0" borderId="51" xfId="2" applyNumberFormat="1" applyFont="1" applyBorder="1" applyAlignment="1" applyProtection="1">
      <alignment horizontal="right" vertical="center"/>
    </xf>
    <xf numFmtId="177" fontId="8" fillId="0" borderId="49" xfId="2" applyNumberFormat="1" applyFont="1" applyBorder="1" applyAlignment="1" applyProtection="1">
      <alignment horizontal="right" vertical="center"/>
    </xf>
    <xf numFmtId="177" fontId="8" fillId="0" borderId="52" xfId="2" applyNumberFormat="1" applyFont="1" applyBorder="1" applyAlignment="1" applyProtection="1">
      <alignment horizontal="right" vertical="center"/>
    </xf>
    <xf numFmtId="0" fontId="8" fillId="0" borderId="53" xfId="0" applyFont="1" applyBorder="1" applyAlignment="1">
      <alignment horizontal="distributed"/>
    </xf>
    <xf numFmtId="0" fontId="8" fillId="0" borderId="52" xfId="0" applyFont="1" applyBorder="1" applyAlignment="1">
      <alignment horizontal="distributed"/>
    </xf>
    <xf numFmtId="197" fontId="8" fillId="0" borderId="49" xfId="0" applyNumberFormat="1" applyFont="1" applyBorder="1" applyAlignment="1">
      <alignment horizontal="right" vertical="center"/>
    </xf>
    <xf numFmtId="0" fontId="8" fillId="0" borderId="13" xfId="0" applyFont="1" applyBorder="1" applyAlignment="1">
      <alignment horizontal="distributed" vertical="center"/>
    </xf>
    <xf numFmtId="0" fontId="8" fillId="0" borderId="19" xfId="0" applyFont="1" applyBorder="1" applyAlignment="1">
      <alignment horizontal="distributed" vertical="center"/>
    </xf>
    <xf numFmtId="177" fontId="8" fillId="0" borderId="19" xfId="2" applyNumberFormat="1" applyFont="1" applyBorder="1" applyAlignment="1" applyProtection="1">
      <alignment horizontal="right" vertical="center"/>
    </xf>
    <xf numFmtId="0" fontId="8" fillId="0" borderId="28" xfId="0" applyFont="1" applyBorder="1" applyAlignment="1">
      <alignment horizontal="distributed" vertical="center"/>
    </xf>
    <xf numFmtId="177" fontId="8" fillId="0" borderId="28" xfId="2" applyNumberFormat="1" applyFont="1" applyBorder="1" applyAlignment="1" applyProtection="1">
      <alignment horizontal="right" vertical="center"/>
    </xf>
    <xf numFmtId="196" fontId="8" fillId="0" borderId="28" xfId="0" applyNumberFormat="1" applyFont="1" applyBorder="1" applyAlignment="1">
      <alignment vertical="center"/>
    </xf>
    <xf numFmtId="0" fontId="8" fillId="0" borderId="4" xfId="0" applyFont="1" applyBorder="1" applyAlignment="1">
      <alignment horizontal="distributed" vertical="center"/>
    </xf>
    <xf numFmtId="177" fontId="8" fillId="0" borderId="4" xfId="2" applyNumberFormat="1" applyFont="1" applyBorder="1" applyAlignment="1" applyProtection="1">
      <alignment horizontal="right" vertical="center"/>
    </xf>
    <xf numFmtId="196" fontId="8" fillId="0" borderId="4" xfId="0" applyNumberFormat="1" applyFont="1" applyBorder="1" applyAlignment="1">
      <alignment vertical="center"/>
    </xf>
    <xf numFmtId="198" fontId="8" fillId="0" borderId="10" xfId="0" applyNumberFormat="1" applyFont="1" applyBorder="1" applyAlignment="1">
      <alignment horizontal="right" vertical="center"/>
    </xf>
    <xf numFmtId="0" fontId="8" fillId="0" borderId="19" xfId="0" applyFont="1" applyBorder="1" applyAlignment="1">
      <alignment horizontal="distributed"/>
    </xf>
    <xf numFmtId="177" fontId="8" fillId="0" borderId="15" xfId="2" applyNumberFormat="1" applyFont="1" applyBorder="1" applyAlignment="1" applyProtection="1">
      <alignment horizontal="right" vertical="center"/>
    </xf>
    <xf numFmtId="0" fontId="8" fillId="0" borderId="0" xfId="0" applyFont="1" applyAlignment="1">
      <alignment horizontal="distributed"/>
    </xf>
    <xf numFmtId="177" fontId="8" fillId="0" borderId="0" xfId="2" applyNumberFormat="1" applyFont="1" applyBorder="1" applyAlignment="1" applyProtection="1">
      <alignment horizontal="right" vertical="center"/>
    </xf>
    <xf numFmtId="196" fontId="8" fillId="0" borderId="0" xfId="0" applyNumberFormat="1" applyFont="1" applyAlignment="1">
      <alignment horizontal="right" vertical="center"/>
    </xf>
    <xf numFmtId="0" fontId="16" fillId="0" borderId="4" xfId="0" applyFont="1" applyBorder="1" applyAlignment="1">
      <alignment vertical="center"/>
    </xf>
    <xf numFmtId="0" fontId="2" fillId="0" borderId="4" xfId="0" applyFont="1" applyBorder="1" applyAlignment="1">
      <alignment vertical="center"/>
    </xf>
    <xf numFmtId="177" fontId="8" fillId="0" borderId="9" xfId="0" applyNumberFormat="1" applyFont="1" applyBorder="1" applyAlignment="1">
      <alignment horizontal="left" vertical="center"/>
    </xf>
    <xf numFmtId="177" fontId="9" fillId="0" borderId="9" xfId="0" applyNumberFormat="1" applyFont="1" applyBorder="1" applyAlignment="1">
      <alignment horizontal="right" vertical="center"/>
    </xf>
    <xf numFmtId="196" fontId="8" fillId="0" borderId="49" xfId="0" applyNumberFormat="1" applyFont="1" applyBorder="1" applyAlignment="1">
      <alignment horizontal="right" vertical="center"/>
    </xf>
    <xf numFmtId="198" fontId="8" fillId="0" borderId="49" xfId="0" applyNumberFormat="1" applyFont="1" applyBorder="1" applyAlignment="1">
      <alignment horizontal="right" vertical="center"/>
    </xf>
    <xf numFmtId="0" fontId="7" fillId="0" borderId="5" xfId="0" applyFont="1" applyBorder="1" applyAlignment="1">
      <alignment vertical="center"/>
    </xf>
    <xf numFmtId="0" fontId="15" fillId="0" borderId="5" xfId="0" applyFont="1" applyBorder="1" applyAlignment="1">
      <alignment horizontal="center"/>
    </xf>
    <xf numFmtId="0" fontId="15" fillId="0" borderId="15" xfId="0" applyFont="1" applyBorder="1" applyAlignment="1">
      <alignment horizontal="right" vertical="top"/>
    </xf>
    <xf numFmtId="0" fontId="15" fillId="0" borderId="15" xfId="0" applyFont="1" applyBorder="1" applyAlignment="1">
      <alignment horizontal="center" vertical="top"/>
    </xf>
    <xf numFmtId="177" fontId="15" fillId="0" borderId="10" xfId="0" applyNumberFormat="1" applyFont="1" applyBorder="1" applyAlignment="1">
      <alignment horizontal="left" vertical="center"/>
    </xf>
    <xf numFmtId="196" fontId="15" fillId="0" borderId="10" xfId="0" applyNumberFormat="1" applyFont="1" applyBorder="1" applyAlignment="1">
      <alignment horizontal="right" vertical="center"/>
    </xf>
    <xf numFmtId="177" fontId="38" fillId="0" borderId="10" xfId="0" applyNumberFormat="1" applyFont="1" applyBorder="1" applyAlignment="1">
      <alignment horizontal="left" vertical="center"/>
    </xf>
    <xf numFmtId="196" fontId="38" fillId="0" borderId="10" xfId="0" applyNumberFormat="1" applyFont="1" applyBorder="1" applyAlignment="1">
      <alignment horizontal="right" vertical="center"/>
    </xf>
    <xf numFmtId="177" fontId="16" fillId="0" borderId="10" xfId="0" applyNumberFormat="1" applyFont="1" applyBorder="1" applyAlignment="1">
      <alignment horizontal="left" vertical="center"/>
    </xf>
    <xf numFmtId="196" fontId="16" fillId="0" borderId="10" xfId="0" applyNumberFormat="1" applyFont="1" applyBorder="1" applyAlignment="1">
      <alignment horizontal="right" vertical="center"/>
    </xf>
    <xf numFmtId="177" fontId="16" fillId="0" borderId="10" xfId="0" applyNumberFormat="1" applyFont="1" applyBorder="1" applyAlignment="1">
      <alignment horizontal="right" vertical="center"/>
    </xf>
    <xf numFmtId="177" fontId="15" fillId="0" borderId="50" xfId="2" applyNumberFormat="1" applyFont="1" applyBorder="1" applyAlignment="1" applyProtection="1">
      <alignment horizontal="right" vertical="center"/>
    </xf>
    <xf numFmtId="198" fontId="15" fillId="0" borderId="50" xfId="0" applyNumberFormat="1" applyFont="1" applyBorder="1" applyAlignment="1">
      <alignment horizontal="right" vertical="center"/>
    </xf>
    <xf numFmtId="0" fontId="8" fillId="0" borderId="9" xfId="0" applyFont="1" applyBorder="1"/>
    <xf numFmtId="198" fontId="15" fillId="0" borderId="10" xfId="0" applyNumberFormat="1" applyFont="1" applyBorder="1" applyAlignment="1">
      <alignment horizontal="right" vertical="center"/>
    </xf>
    <xf numFmtId="0" fontId="8" fillId="0" borderId="13" xfId="0" applyFont="1" applyBorder="1"/>
    <xf numFmtId="177" fontId="15" fillId="0" borderId="15" xfId="2" applyNumberFormat="1" applyFont="1" applyBorder="1" applyAlignment="1" applyProtection="1">
      <alignment horizontal="right" vertical="center"/>
    </xf>
    <xf numFmtId="198" fontId="15" fillId="0" borderId="15" xfId="0" applyNumberFormat="1" applyFont="1" applyBorder="1" applyAlignment="1">
      <alignment horizontal="right" vertical="center"/>
    </xf>
    <xf numFmtId="0" fontId="8" fillId="0" borderId="4" xfId="0" applyFont="1" applyBorder="1" applyAlignment="1">
      <alignment vertical="center"/>
    </xf>
    <xf numFmtId="0" fontId="8" fillId="0" borderId="5" xfId="0" applyFont="1" applyBorder="1"/>
    <xf numFmtId="0" fontId="8" fillId="0" borderId="22" xfId="0" applyFont="1" applyBorder="1" applyAlignment="1">
      <alignment horizontal="right"/>
    </xf>
    <xf numFmtId="0" fontId="8" fillId="0" borderId="13" xfId="0" applyFont="1" applyBorder="1" applyAlignment="1">
      <alignment vertical="top"/>
    </xf>
    <xf numFmtId="0" fontId="8" fillId="0" borderId="19" xfId="0" applyFont="1" applyBorder="1" applyAlignment="1">
      <alignment vertical="top"/>
    </xf>
    <xf numFmtId="177" fontId="15" fillId="0" borderId="0" xfId="0" applyNumberFormat="1" applyFont="1" applyAlignment="1">
      <alignment horizontal="left" vertical="center"/>
    </xf>
    <xf numFmtId="177" fontId="38" fillId="0" borderId="0" xfId="0" applyNumberFormat="1" applyFont="1" applyAlignment="1">
      <alignment horizontal="left" vertical="center"/>
    </xf>
    <xf numFmtId="0" fontId="2" fillId="0" borderId="9" xfId="0" applyFont="1" applyBorder="1"/>
    <xf numFmtId="0" fontId="2" fillId="0" borderId="17" xfId="0" applyFont="1" applyBorder="1"/>
    <xf numFmtId="177" fontId="15" fillId="0" borderId="51" xfId="2" applyNumberFormat="1" applyFont="1" applyBorder="1" applyAlignment="1" applyProtection="1">
      <alignment horizontal="right" vertical="center"/>
    </xf>
    <xf numFmtId="0" fontId="8" fillId="0" borderId="17" xfId="0" applyFont="1" applyBorder="1" applyAlignment="1">
      <alignment horizontal="distributed"/>
    </xf>
    <xf numFmtId="177" fontId="15" fillId="0" borderId="17" xfId="2" applyNumberFormat="1" applyFont="1" applyBorder="1" applyAlignment="1" applyProtection="1">
      <alignment horizontal="right" vertical="center"/>
    </xf>
    <xf numFmtId="198" fontId="15" fillId="0" borderId="49" xfId="0" applyNumberFormat="1" applyFont="1" applyBorder="1" applyAlignment="1">
      <alignment horizontal="right" vertical="center"/>
    </xf>
    <xf numFmtId="177" fontId="15" fillId="0" borderId="19" xfId="2" applyNumberFormat="1" applyFont="1" applyBorder="1" applyAlignment="1" applyProtection="1">
      <alignment horizontal="right" vertical="center"/>
    </xf>
    <xf numFmtId="177" fontId="15" fillId="0" borderId="9" xfId="0" applyNumberFormat="1" applyFont="1" applyBorder="1" applyAlignment="1">
      <alignment horizontal="left" vertical="center"/>
    </xf>
    <xf numFmtId="177" fontId="38" fillId="0" borderId="9" xfId="0" applyNumberFormat="1" applyFont="1" applyBorder="1" applyAlignment="1">
      <alignment horizontal="left" vertical="center"/>
    </xf>
    <xf numFmtId="177" fontId="16" fillId="0" borderId="9" xfId="0" applyNumberFormat="1" applyFont="1" applyBorder="1" applyAlignment="1">
      <alignment horizontal="left" vertical="center"/>
    </xf>
    <xf numFmtId="0" fontId="2" fillId="0" borderId="9" xfId="0" applyFont="1" applyBorder="1" applyAlignment="1">
      <alignment vertical="center"/>
    </xf>
    <xf numFmtId="0" fontId="42" fillId="0" borderId="4" xfId="0" applyFont="1" applyBorder="1" applyAlignment="1">
      <alignment vertical="center"/>
    </xf>
    <xf numFmtId="177" fontId="15" fillId="0" borderId="54" xfId="2" applyNumberFormat="1" applyFont="1" applyBorder="1" applyAlignment="1" applyProtection="1">
      <alignment horizontal="right" vertical="center"/>
    </xf>
    <xf numFmtId="177" fontId="15" fillId="0" borderId="9" xfId="2" applyNumberFormat="1" applyFont="1" applyBorder="1" applyAlignment="1" applyProtection="1">
      <alignment horizontal="right" vertical="center"/>
    </xf>
    <xf numFmtId="196" fontId="15" fillId="0" borderId="49" xfId="0" applyNumberFormat="1" applyFont="1" applyBorder="1" applyAlignment="1">
      <alignment horizontal="right" vertical="center"/>
    </xf>
    <xf numFmtId="177" fontId="15" fillId="0" borderId="0" xfId="2" applyNumberFormat="1" applyFont="1" applyBorder="1" applyAlignment="1" applyProtection="1">
      <alignment horizontal="right" vertical="center"/>
    </xf>
    <xf numFmtId="177" fontId="15" fillId="0" borderId="13" xfId="2" applyNumberFormat="1" applyFont="1" applyBorder="1" applyAlignment="1" applyProtection="1">
      <alignment horizontal="right" vertical="center"/>
    </xf>
    <xf numFmtId="0" fontId="8" fillId="0" borderId="0" xfId="0" applyFont="1" applyAlignment="1">
      <alignment horizontal="left"/>
    </xf>
    <xf numFmtId="0" fontId="8" fillId="0" borderId="0" xfId="0" applyFont="1" applyAlignment="1">
      <alignment horizontal="distributed" vertical="center"/>
    </xf>
    <xf numFmtId="177" fontId="9" fillId="0" borderId="9" xfId="0" applyNumberFormat="1" applyFont="1" applyBorder="1" applyAlignment="1">
      <alignment vertical="center"/>
    </xf>
    <xf numFmtId="196" fontId="9" fillId="0" borderId="49" xfId="0" applyNumberFormat="1" applyFont="1" applyBorder="1" applyAlignment="1">
      <alignment vertical="center"/>
    </xf>
    <xf numFmtId="0" fontId="8" fillId="0" borderId="6" xfId="0" applyFont="1" applyBorder="1" applyAlignment="1">
      <alignment horizontal="distributed" vertical="center"/>
    </xf>
    <xf numFmtId="0" fontId="8" fillId="0" borderId="6" xfId="0" applyFont="1" applyBorder="1" applyAlignment="1">
      <alignment horizontal="center" vertical="center"/>
    </xf>
    <xf numFmtId="41" fontId="8" fillId="0" borderId="17" xfId="2" applyNumberFormat="1" applyFont="1" applyBorder="1" applyAlignment="1">
      <alignment horizontal="right" vertical="center"/>
    </xf>
    <xf numFmtId="41" fontId="8" fillId="0" borderId="15" xfId="2" applyNumberFormat="1" applyFont="1" applyBorder="1" applyAlignment="1">
      <alignment horizontal="right" vertical="center"/>
    </xf>
    <xf numFmtId="177" fontId="15" fillId="0" borderId="49" xfId="2" applyNumberFormat="1" applyFont="1" applyBorder="1" applyAlignment="1" applyProtection="1">
      <alignment horizontal="right" vertical="center"/>
    </xf>
    <xf numFmtId="49" fontId="15" fillId="0" borderId="15" xfId="2" applyNumberFormat="1" applyFont="1" applyBorder="1" applyAlignment="1" applyProtection="1">
      <alignment horizontal="right" vertical="center"/>
    </xf>
    <xf numFmtId="49" fontId="15" fillId="0" borderId="50" xfId="2" applyNumberFormat="1" applyFont="1" applyBorder="1" applyAlignment="1" applyProtection="1">
      <alignment horizontal="right" vertical="center"/>
    </xf>
    <xf numFmtId="0" fontId="3" fillId="0" borderId="0" xfId="0" applyFont="1" applyAlignment="1">
      <alignment horizontal="right" vertical="center"/>
    </xf>
    <xf numFmtId="0" fontId="3" fillId="0" borderId="4" xfId="0" applyFont="1" applyBorder="1" applyAlignment="1">
      <alignment horizontal="right" vertical="center"/>
    </xf>
    <xf numFmtId="177" fontId="15" fillId="0" borderId="25" xfId="7" applyNumberFormat="1" applyFont="1" applyBorder="1" applyAlignment="1" applyProtection="1">
      <alignment vertical="center"/>
    </xf>
    <xf numFmtId="177" fontId="16" fillId="0" borderId="16" xfId="7" applyNumberFormat="1" applyFont="1" applyBorder="1" applyAlignment="1" applyProtection="1">
      <alignment vertical="center"/>
    </xf>
    <xf numFmtId="177" fontId="15" fillId="0" borderId="9" xfId="7" applyNumberFormat="1" applyFont="1" applyBorder="1" applyAlignment="1" applyProtection="1">
      <alignment vertical="center"/>
    </xf>
    <xf numFmtId="177" fontId="16" fillId="0" borderId="10" xfId="7" applyNumberFormat="1" applyFont="1" applyBorder="1" applyAlignment="1" applyProtection="1">
      <alignment vertical="center"/>
    </xf>
    <xf numFmtId="177" fontId="15" fillId="0" borderId="9" xfId="7" applyNumberFormat="1" applyFont="1" applyBorder="1" applyAlignment="1" applyProtection="1">
      <alignment horizontal="right" vertical="center"/>
    </xf>
    <xf numFmtId="177" fontId="16" fillId="0" borderId="10" xfId="7" applyNumberFormat="1" applyFont="1" applyBorder="1" applyAlignment="1" applyProtection="1">
      <alignment horizontal="right" vertical="center"/>
    </xf>
    <xf numFmtId="0" fontId="2" fillId="0" borderId="13" xfId="0" applyFont="1" applyBorder="1" applyAlignment="1">
      <alignment vertical="center"/>
    </xf>
    <xf numFmtId="0" fontId="15" fillId="0" borderId="20" xfId="0" applyFont="1" applyBorder="1" applyAlignment="1">
      <alignment horizontal="distributed" vertical="center" wrapText="1"/>
    </xf>
    <xf numFmtId="177" fontId="15" fillId="0" borderId="13" xfId="7" applyNumberFormat="1" applyFont="1" applyBorder="1" applyAlignment="1" applyProtection="1">
      <alignment vertical="center"/>
    </xf>
    <xf numFmtId="177" fontId="16" fillId="0" borderId="15" xfId="7" applyNumberFormat="1" applyFont="1" applyBorder="1" applyAlignment="1" applyProtection="1">
      <alignment vertical="center"/>
    </xf>
    <xf numFmtId="176" fontId="7" fillId="0" borderId="0" xfId="0" applyNumberFormat="1" applyFont="1" applyAlignment="1">
      <alignment vertical="center"/>
    </xf>
    <xf numFmtId="0" fontId="2" fillId="0" borderId="0" xfId="0" applyFont="1" applyAlignment="1">
      <alignment vertical="center" wrapText="1"/>
    </xf>
    <xf numFmtId="0" fontId="2" fillId="0" borderId="0" xfId="0" applyFont="1" applyAlignment="1">
      <alignment vertical="top" wrapText="1"/>
    </xf>
    <xf numFmtId="0" fontId="7" fillId="0" borderId="0" xfId="0" applyFont="1" applyAlignment="1">
      <alignment vertical="center" shrinkToFit="1"/>
    </xf>
    <xf numFmtId="0" fontId="44" fillId="0" borderId="0" xfId="8" applyBorder="1" applyAlignment="1" applyProtection="1">
      <alignment vertical="top" wrapText="1"/>
    </xf>
    <xf numFmtId="176" fontId="3" fillId="0" borderId="0" xfId="0" applyNumberFormat="1" applyFont="1" applyAlignment="1">
      <alignment vertical="center"/>
    </xf>
    <xf numFmtId="177" fontId="15" fillId="0" borderId="25" xfId="2" applyNumberFormat="1" applyFont="1" applyBorder="1" applyAlignment="1" applyProtection="1">
      <alignment vertical="center"/>
    </xf>
    <xf numFmtId="177" fontId="2" fillId="0" borderId="0" xfId="0" applyNumberFormat="1" applyFont="1"/>
    <xf numFmtId="177" fontId="15" fillId="0" borderId="9" xfId="2" applyNumberFormat="1" applyFont="1" applyBorder="1" applyAlignment="1" applyProtection="1">
      <alignment vertical="center"/>
    </xf>
    <xf numFmtId="192" fontId="16" fillId="0" borderId="10" xfId="7" applyNumberFormat="1" applyFont="1" applyBorder="1" applyAlignment="1" applyProtection="1">
      <alignment vertical="center"/>
    </xf>
    <xf numFmtId="177" fontId="15" fillId="0" borderId="17" xfId="7" applyNumberFormat="1" applyFont="1" applyBorder="1" applyAlignment="1" applyProtection="1">
      <alignment horizontal="right" vertical="center"/>
    </xf>
    <xf numFmtId="189" fontId="15" fillId="0" borderId="9" xfId="2" applyNumberFormat="1" applyFont="1" applyBorder="1" applyAlignment="1" applyProtection="1">
      <alignment horizontal="right" vertical="center"/>
    </xf>
    <xf numFmtId="199" fontId="16" fillId="0" borderId="10" xfId="7" applyNumberFormat="1" applyFont="1" applyBorder="1" applyAlignment="1" applyProtection="1">
      <alignment horizontal="right" vertical="center"/>
    </xf>
    <xf numFmtId="177" fontId="15" fillId="0" borderId="15" xfId="7" applyNumberFormat="1" applyFont="1" applyBorder="1" applyAlignment="1" applyProtection="1">
      <alignment horizontal="right" vertical="center"/>
    </xf>
    <xf numFmtId="176" fontId="7" fillId="0" borderId="0" xfId="0" applyNumberFormat="1" applyFont="1" applyAlignment="1">
      <alignment horizontal="right" vertical="center"/>
    </xf>
    <xf numFmtId="0" fontId="13" fillId="0" borderId="0" xfId="0" applyFont="1"/>
    <xf numFmtId="182" fontId="16" fillId="0" borderId="15" xfId="0" applyNumberFormat="1" applyFont="1" applyBorder="1" applyAlignment="1">
      <alignment horizontal="right" vertical="center"/>
    </xf>
    <xf numFmtId="183" fontId="16" fillId="0" borderId="15" xfId="0" applyNumberFormat="1" applyFont="1" applyBorder="1" applyAlignment="1">
      <alignment horizontal="right" vertical="center"/>
    </xf>
    <xf numFmtId="182" fontId="16" fillId="0" borderId="15" xfId="2" applyNumberFormat="1" applyFont="1" applyBorder="1" applyAlignment="1" applyProtection="1">
      <alignment horizontal="right" vertical="center"/>
    </xf>
    <xf numFmtId="184" fontId="16" fillId="0" borderId="16" xfId="0" applyNumberFormat="1" applyFont="1" applyBorder="1" applyAlignment="1">
      <alignment horizontal="right" vertical="center"/>
    </xf>
    <xf numFmtId="184" fontId="16" fillId="0" borderId="16" xfId="2" applyNumberFormat="1" applyFont="1" applyBorder="1" applyAlignment="1" applyProtection="1">
      <alignment horizontal="right" vertical="center"/>
    </xf>
    <xf numFmtId="184" fontId="17" fillId="0" borderId="10" xfId="0" applyNumberFormat="1" applyFont="1" applyBorder="1" applyAlignment="1">
      <alignment horizontal="right" vertical="center"/>
    </xf>
    <xf numFmtId="184" fontId="16" fillId="0" borderId="10" xfId="2" applyNumberFormat="1" applyFont="1" applyBorder="1" applyAlignment="1" applyProtection="1">
      <alignment horizontal="right" vertical="center"/>
    </xf>
    <xf numFmtId="184" fontId="15" fillId="0" borderId="10" xfId="0" applyNumberFormat="1" applyFont="1" applyBorder="1" applyAlignment="1">
      <alignment horizontal="right" vertical="center"/>
    </xf>
    <xf numFmtId="184" fontId="15" fillId="0" borderId="10" xfId="2" applyNumberFormat="1" applyFont="1" applyBorder="1" applyAlignment="1" applyProtection="1">
      <alignment horizontal="right" vertical="center"/>
    </xf>
    <xf numFmtId="184" fontId="16" fillId="0" borderId="25" xfId="0" applyNumberFormat="1" applyFont="1" applyBorder="1" applyAlignment="1">
      <alignment horizontal="right" vertical="center"/>
    </xf>
    <xf numFmtId="184" fontId="16" fillId="0" borderId="26" xfId="0" applyNumberFormat="1" applyFont="1" applyBorder="1" applyAlignment="1">
      <alignment horizontal="right" vertical="center"/>
    </xf>
    <xf numFmtId="184" fontId="17" fillId="0" borderId="9" xfId="0" applyNumberFormat="1" applyFont="1" applyBorder="1" applyAlignment="1">
      <alignment horizontal="right" vertical="center"/>
    </xf>
    <xf numFmtId="184" fontId="17" fillId="0" borderId="17" xfId="0" applyNumberFormat="1" applyFont="1" applyBorder="1" applyAlignment="1">
      <alignment horizontal="right" vertical="center"/>
    </xf>
    <xf numFmtId="184" fontId="15" fillId="0" borderId="9" xfId="0" applyNumberFormat="1" applyFont="1" applyBorder="1" applyAlignment="1">
      <alignment horizontal="right" vertical="center"/>
    </xf>
    <xf numFmtId="184" fontId="15" fillId="0" borderId="17" xfId="0" applyNumberFormat="1" applyFont="1" applyBorder="1" applyAlignment="1">
      <alignment horizontal="right" vertical="center"/>
    </xf>
    <xf numFmtId="184" fontId="15" fillId="0" borderId="17" xfId="2" applyNumberFormat="1" applyFont="1" applyBorder="1" applyAlignment="1" applyProtection="1">
      <alignment horizontal="right" vertical="center"/>
    </xf>
    <xf numFmtId="184" fontId="15" fillId="0" borderId="13" xfId="0" applyNumberFormat="1" applyFont="1" applyBorder="1" applyAlignment="1">
      <alignment horizontal="right" vertical="center"/>
    </xf>
    <xf numFmtId="184" fontId="15" fillId="0" borderId="19" xfId="0" applyNumberFormat="1" applyFont="1" applyBorder="1" applyAlignment="1">
      <alignment horizontal="right" vertical="center"/>
    </xf>
    <xf numFmtId="0" fontId="0" fillId="0" borderId="0" xfId="0" applyAlignment="1">
      <alignment vertical="center"/>
    </xf>
    <xf numFmtId="0" fontId="7" fillId="0" borderId="6" xfId="0" applyFont="1" applyBorder="1" applyAlignment="1">
      <alignment horizontal="right"/>
    </xf>
    <xf numFmtId="0" fontId="7" fillId="0" borderId="27" xfId="0" applyFont="1" applyBorder="1" applyAlignment="1">
      <alignment horizontal="center"/>
    </xf>
    <xf numFmtId="0" fontId="7" fillId="0" borderId="22" xfId="0" applyFont="1" applyBorder="1" applyAlignment="1">
      <alignment horizontal="center"/>
    </xf>
    <xf numFmtId="0" fontId="7" fillId="0" borderId="10" xfId="0" applyFont="1" applyBorder="1"/>
    <xf numFmtId="0" fontId="7" fillId="0" borderId="15" xfId="0" applyFont="1" applyBorder="1" applyAlignment="1">
      <alignment vertical="center"/>
    </xf>
    <xf numFmtId="0" fontId="45" fillId="0" borderId="10" xfId="0" applyFont="1" applyBorder="1" applyAlignment="1">
      <alignment horizontal="center" vertical="center"/>
    </xf>
    <xf numFmtId="176" fontId="8" fillId="0" borderId="16" xfId="2" applyFont="1" applyBorder="1" applyAlignment="1" applyProtection="1">
      <alignment horizontal="right" vertical="center"/>
    </xf>
    <xf numFmtId="3" fontId="8" fillId="0" borderId="16" xfId="0" applyNumberFormat="1" applyFont="1" applyBorder="1" applyAlignment="1">
      <alignment horizontal="right" vertical="center"/>
    </xf>
    <xf numFmtId="186" fontId="8" fillId="0" borderId="16" xfId="0" applyNumberFormat="1" applyFont="1" applyBorder="1" applyAlignment="1">
      <alignment horizontal="right" vertical="center"/>
    </xf>
    <xf numFmtId="181" fontId="8" fillId="0" borderId="16" xfId="0" applyNumberFormat="1" applyFont="1" applyBorder="1" applyAlignment="1">
      <alignment vertical="center"/>
    </xf>
    <xf numFmtId="10" fontId="8" fillId="0" borderId="10" xfId="0" applyNumberFormat="1" applyFont="1" applyBorder="1" applyAlignment="1">
      <alignment horizontal="center" vertical="center"/>
    </xf>
    <xf numFmtId="187" fontId="8" fillId="0" borderId="10" xfId="0" applyNumberFormat="1" applyFont="1" applyBorder="1" applyAlignment="1">
      <alignment horizontal="right" vertical="center"/>
    </xf>
    <xf numFmtId="187" fontId="8" fillId="0" borderId="10" xfId="0" applyNumberFormat="1" applyFont="1" applyBorder="1" applyAlignment="1">
      <alignment horizontal="right" vertical="center" shrinkToFit="1"/>
    </xf>
    <xf numFmtId="187" fontId="8" fillId="0" borderId="10" xfId="1" applyNumberFormat="1" applyFont="1" applyBorder="1" applyAlignment="1" applyProtection="1">
      <alignment horizontal="right" vertical="center"/>
    </xf>
    <xf numFmtId="0" fontId="8" fillId="0" borderId="10" xfId="1" applyNumberFormat="1" applyFont="1" applyBorder="1" applyAlignment="1" applyProtection="1">
      <alignment horizontal="right" vertical="center"/>
    </xf>
    <xf numFmtId="0" fontId="8" fillId="0" borderId="10" xfId="4" applyFont="1" applyBorder="1" applyAlignment="1">
      <alignment horizontal="center" vertical="center"/>
    </xf>
    <xf numFmtId="176" fontId="41" fillId="0" borderId="10" xfId="2" applyFont="1" applyBorder="1" applyAlignment="1" applyProtection="1">
      <alignment horizontal="right" vertical="center"/>
    </xf>
    <xf numFmtId="3" fontId="41" fillId="0" borderId="10" xfId="0" applyNumberFormat="1" applyFont="1" applyBorder="1" applyAlignment="1">
      <alignment horizontal="right" vertical="center"/>
    </xf>
    <xf numFmtId="186" fontId="41" fillId="0" borderId="10" xfId="0" applyNumberFormat="1" applyFont="1" applyBorder="1" applyAlignment="1">
      <alignment horizontal="right" vertical="center"/>
    </xf>
    <xf numFmtId="181" fontId="41" fillId="0" borderId="10" xfId="0" applyNumberFormat="1" applyFont="1" applyBorder="1" applyAlignment="1">
      <alignment vertical="center"/>
    </xf>
    <xf numFmtId="187" fontId="41" fillId="0" borderId="10" xfId="0" applyNumberFormat="1" applyFont="1" applyBorder="1" applyAlignment="1">
      <alignment horizontal="right" vertical="center"/>
    </xf>
    <xf numFmtId="187" fontId="41" fillId="0" borderId="10" xfId="0" applyNumberFormat="1" applyFont="1" applyBorder="1" applyAlignment="1">
      <alignment horizontal="right" vertical="center" shrinkToFit="1"/>
    </xf>
    <xf numFmtId="0" fontId="9" fillId="0" borderId="10" xfId="4" applyFont="1" applyBorder="1" applyAlignment="1">
      <alignment horizontal="center" vertical="center"/>
    </xf>
    <xf numFmtId="176" fontId="9" fillId="0" borderId="10" xfId="2" applyFont="1" applyBorder="1" applyAlignment="1" applyProtection="1">
      <alignment horizontal="right" vertical="center"/>
    </xf>
    <xf numFmtId="3" fontId="9" fillId="0" borderId="10" xfId="0" applyNumberFormat="1" applyFont="1" applyBorder="1" applyAlignment="1">
      <alignment horizontal="right" vertical="center"/>
    </xf>
    <xf numFmtId="186" fontId="9" fillId="0" borderId="10" xfId="0" applyNumberFormat="1" applyFont="1" applyBorder="1" applyAlignment="1">
      <alignment horizontal="right" vertical="center"/>
    </xf>
    <xf numFmtId="0" fontId="0" fillId="0" borderId="15" xfId="0" applyBorder="1" applyAlignment="1">
      <alignment vertical="top"/>
    </xf>
    <xf numFmtId="187" fontId="9" fillId="0" borderId="15" xfId="0" applyNumberFormat="1" applyFont="1" applyBorder="1" applyAlignment="1">
      <alignment horizontal="right" vertical="center"/>
    </xf>
    <xf numFmtId="187" fontId="9" fillId="0" borderId="15" xfId="0" applyNumberFormat="1" applyFont="1" applyBorder="1" applyAlignment="1">
      <alignment horizontal="right" vertical="center" shrinkToFit="1"/>
    </xf>
    <xf numFmtId="188" fontId="7" fillId="0" borderId="0" xfId="1" applyNumberFormat="1" applyFont="1" applyBorder="1" applyProtection="1"/>
    <xf numFmtId="0" fontId="46" fillId="0" borderId="0" xfId="0" applyFont="1" applyAlignment="1">
      <alignment vertical="center"/>
    </xf>
    <xf numFmtId="0" fontId="7" fillId="0" borderId="6" xfId="0" applyFont="1" applyBorder="1" applyAlignment="1">
      <alignment horizontal="right" vertical="center"/>
    </xf>
    <xf numFmtId="0" fontId="8" fillId="0" borderId="6" xfId="0" applyFont="1" applyBorder="1" applyAlignment="1">
      <alignment vertical="center"/>
    </xf>
    <xf numFmtId="0" fontId="8" fillId="0" borderId="31" xfId="0" applyFont="1" applyBorder="1" applyAlignment="1">
      <alignment vertical="center"/>
    </xf>
    <xf numFmtId="0" fontId="8" fillId="0" borderId="22" xfId="0" applyFont="1" applyBorder="1" applyAlignment="1">
      <alignment vertical="center"/>
    </xf>
    <xf numFmtId="0" fontId="7" fillId="0" borderId="10" xfId="0" applyFont="1" applyBorder="1" applyAlignment="1">
      <alignment horizontal="left" vertical="center"/>
    </xf>
    <xf numFmtId="0" fontId="45" fillId="0" borderId="32" xfId="0" applyFont="1" applyBorder="1" applyAlignment="1">
      <alignment horizontal="left" vertical="center"/>
    </xf>
    <xf numFmtId="0" fontId="7" fillId="0" borderId="15" xfId="0" applyFont="1" applyBorder="1" applyAlignment="1">
      <alignment horizontal="left" vertical="center"/>
    </xf>
    <xf numFmtId="0" fontId="8" fillId="0" borderId="33" xfId="0" applyFont="1" applyBorder="1" applyAlignment="1">
      <alignment vertical="center"/>
    </xf>
    <xf numFmtId="0" fontId="8" fillId="0" borderId="9" xfId="4" applyFont="1" applyBorder="1" applyAlignment="1">
      <alignment horizontal="center" vertical="center" shrinkToFit="1"/>
    </xf>
    <xf numFmtId="176" fontId="41" fillId="0" borderId="0" xfId="2" applyFont="1" applyBorder="1" applyAlignment="1" applyProtection="1">
      <alignment horizontal="right" vertical="center"/>
    </xf>
    <xf numFmtId="0" fontId="9" fillId="0" borderId="13" xfId="4" applyFont="1" applyBorder="1" applyAlignment="1">
      <alignment horizontal="center" vertical="center" shrinkToFit="1"/>
    </xf>
    <xf numFmtId="176" fontId="9" fillId="0" borderId="15" xfId="2" applyFont="1" applyBorder="1" applyAlignment="1" applyProtection="1">
      <alignment horizontal="right" vertical="center"/>
    </xf>
    <xf numFmtId="176" fontId="9" fillId="0" borderId="13" xfId="2" applyFont="1" applyBorder="1" applyAlignment="1" applyProtection="1">
      <alignment horizontal="right" vertical="center"/>
    </xf>
    <xf numFmtId="176" fontId="9" fillId="0" borderId="36" xfId="2" applyFont="1" applyBorder="1" applyAlignment="1" applyProtection="1">
      <alignment horizontal="right" vertical="center"/>
    </xf>
    <xf numFmtId="176" fontId="9" fillId="0" borderId="33" xfId="2" applyFont="1" applyBorder="1" applyAlignment="1" applyProtection="1">
      <alignment horizontal="right" vertical="center"/>
    </xf>
    <xf numFmtId="176" fontId="9" fillId="0" borderId="42" xfId="2" applyFont="1" applyBorder="1" applyAlignment="1" applyProtection="1">
      <alignment horizontal="right" vertical="center"/>
    </xf>
    <xf numFmtId="176" fontId="8" fillId="0" borderId="39" xfId="2" applyFont="1" applyBorder="1" applyAlignment="1" applyProtection="1">
      <alignment horizontal="right" vertical="center"/>
    </xf>
    <xf numFmtId="176" fontId="9" fillId="0" borderId="9" xfId="0" applyNumberFormat="1" applyFont="1" applyBorder="1" applyAlignment="1">
      <alignment vertical="center"/>
    </xf>
    <xf numFmtId="0" fontId="8" fillId="0" borderId="41" xfId="0" applyFont="1" applyBorder="1" applyAlignment="1">
      <alignment horizontal="center" vertical="center"/>
    </xf>
    <xf numFmtId="0" fontId="8" fillId="0" borderId="22" xfId="0" applyFont="1" applyBorder="1" applyAlignment="1">
      <alignment horizontal="center" vertical="center"/>
    </xf>
    <xf numFmtId="0" fontId="8" fillId="0" borderId="38" xfId="0" applyFont="1" applyBorder="1" applyAlignment="1">
      <alignment horizontal="center" vertical="center"/>
    </xf>
    <xf numFmtId="0" fontId="45" fillId="0" borderId="9" xfId="0" applyFont="1" applyBorder="1" applyAlignment="1">
      <alignment horizontal="left" vertical="center" shrinkToFit="1"/>
    </xf>
    <xf numFmtId="0" fontId="8" fillId="0" borderId="39" xfId="0" applyFont="1" applyBorder="1" applyAlignment="1">
      <alignment horizontal="center" vertical="center"/>
    </xf>
    <xf numFmtId="0" fontId="45" fillId="0" borderId="33" xfId="0" applyFont="1" applyBorder="1" applyAlignment="1">
      <alignment horizontal="left" vertical="center" shrinkToFit="1"/>
    </xf>
    <xf numFmtId="0" fontId="8" fillId="0" borderId="42" xfId="0" applyFont="1" applyBorder="1" applyAlignment="1">
      <alignment horizontal="center" vertical="center"/>
    </xf>
    <xf numFmtId="3" fontId="7" fillId="0" borderId="10" xfId="0" applyNumberFormat="1" applyFont="1" applyBorder="1" applyAlignment="1">
      <alignment horizontal="center" vertical="center"/>
    </xf>
    <xf numFmtId="176" fontId="8" fillId="0" borderId="40" xfId="2" applyFont="1" applyBorder="1" applyAlignment="1" applyProtection="1">
      <alignment horizontal="right" vertical="center"/>
    </xf>
    <xf numFmtId="176" fontId="8" fillId="0" borderId="0" xfId="2" applyFont="1" applyBorder="1" applyAlignment="1" applyProtection="1">
      <alignment horizontal="right" vertical="center"/>
    </xf>
    <xf numFmtId="0" fontId="8" fillId="0" borderId="9" xfId="4" applyFont="1" applyBorder="1" applyAlignment="1">
      <alignment horizontal="center" vertical="center"/>
    </xf>
    <xf numFmtId="176" fontId="41" fillId="0" borderId="32" xfId="2" applyFont="1" applyBorder="1" applyAlignment="1" applyProtection="1">
      <alignment horizontal="right" vertical="center"/>
    </xf>
    <xf numFmtId="176" fontId="41" fillId="0" borderId="39" xfId="2" applyFont="1" applyBorder="1" applyAlignment="1" applyProtection="1">
      <alignment horizontal="right" vertical="center"/>
    </xf>
    <xf numFmtId="0" fontId="9" fillId="0" borderId="13" xfId="4" applyFont="1" applyBorder="1" applyAlignment="1">
      <alignment horizontal="center" vertical="center"/>
    </xf>
    <xf numFmtId="3" fontId="9" fillId="0" borderId="15" xfId="0" applyNumberFormat="1" applyFont="1" applyBorder="1" applyAlignment="1">
      <alignment horizontal="right" vertical="center"/>
    </xf>
    <xf numFmtId="3" fontId="9" fillId="0" borderId="42" xfId="0" applyNumberFormat="1" applyFont="1" applyBorder="1" applyAlignment="1">
      <alignment horizontal="right" vertical="center"/>
    </xf>
    <xf numFmtId="0" fontId="15" fillId="0" borderId="30" xfId="0" applyFont="1" applyBorder="1" applyAlignment="1">
      <alignment vertical="center"/>
    </xf>
    <xf numFmtId="0" fontId="15" fillId="0" borderId="6" xfId="0" applyFont="1" applyBorder="1" applyAlignment="1">
      <alignment horizontal="distributed" vertical="center"/>
    </xf>
    <xf numFmtId="0" fontId="15" fillId="0" borderId="10" xfId="0" applyFont="1" applyBorder="1" applyAlignment="1">
      <alignment horizontal="left" vertical="center"/>
    </xf>
    <xf numFmtId="0" fontId="15" fillId="0" borderId="15" xfId="0" applyFont="1" applyBorder="1" applyAlignment="1">
      <alignment horizontal="distributed" vertical="center"/>
    </xf>
    <xf numFmtId="0" fontId="43" fillId="0" borderId="10" xfId="0" applyFont="1" applyBorder="1" applyAlignment="1">
      <alignment horizontal="center" vertical="center"/>
    </xf>
    <xf numFmtId="176" fontId="15" fillId="0" borderId="10" xfId="3" applyFont="1" applyBorder="1" applyAlignment="1" applyProtection="1">
      <alignment horizontal="right" vertical="center"/>
    </xf>
    <xf numFmtId="189" fontId="15" fillId="0" borderId="10" xfId="3" applyNumberFormat="1" applyFont="1" applyBorder="1" applyAlignment="1" applyProtection="1">
      <alignment horizontal="right" vertical="center"/>
    </xf>
    <xf numFmtId="189" fontId="15" fillId="0" borderId="9" xfId="3" applyNumberFormat="1" applyFont="1" applyBorder="1" applyAlignment="1" applyProtection="1">
      <alignment horizontal="right" vertical="center"/>
    </xf>
    <xf numFmtId="176" fontId="15" fillId="0" borderId="34" xfId="3" applyFont="1" applyBorder="1" applyAlignment="1" applyProtection="1">
      <alignment horizontal="right" vertical="center"/>
    </xf>
    <xf numFmtId="176" fontId="15" fillId="0" borderId="17" xfId="3" applyFont="1" applyBorder="1" applyAlignment="1" applyProtection="1">
      <alignment horizontal="right" vertical="center"/>
    </xf>
    <xf numFmtId="3" fontId="33" fillId="0" borderId="0" xfId="0" applyNumberFormat="1" applyFont="1" applyAlignment="1">
      <alignment vertical="center"/>
    </xf>
    <xf numFmtId="0" fontId="15" fillId="0" borderId="9" xfId="4" applyFont="1" applyBorder="1" applyAlignment="1">
      <alignment horizontal="center" vertical="center"/>
    </xf>
    <xf numFmtId="176" fontId="38" fillId="0" borderId="10" xfId="3" applyFont="1" applyBorder="1" applyAlignment="1" applyProtection="1">
      <alignment horizontal="right" vertical="center"/>
    </xf>
    <xf numFmtId="189" fontId="38" fillId="0" borderId="10" xfId="3" applyNumberFormat="1" applyFont="1" applyBorder="1" applyAlignment="1" applyProtection="1">
      <alignment horizontal="right" vertical="center"/>
    </xf>
    <xf numFmtId="189" fontId="38" fillId="0" borderId="9" xfId="3" applyNumberFormat="1" applyFont="1" applyBorder="1" applyAlignment="1" applyProtection="1">
      <alignment horizontal="right" vertical="center"/>
    </xf>
    <xf numFmtId="176" fontId="38" fillId="0" borderId="34" xfId="3" applyFont="1" applyBorder="1" applyAlignment="1" applyProtection="1">
      <alignment horizontal="right" vertical="center"/>
    </xf>
    <xf numFmtId="176" fontId="38" fillId="0" borderId="17" xfId="3" applyFont="1" applyBorder="1" applyAlignment="1" applyProtection="1">
      <alignment horizontal="right" vertical="center"/>
    </xf>
    <xf numFmtId="0" fontId="16" fillId="0" borderId="13" xfId="4" applyFont="1" applyBorder="1" applyAlignment="1">
      <alignment horizontal="center" vertical="center"/>
    </xf>
    <xf numFmtId="176" fontId="16" fillId="0" borderId="15" xfId="3" applyFont="1" applyBorder="1" applyAlignment="1" applyProtection="1">
      <alignment horizontal="right" vertical="center"/>
    </xf>
    <xf numFmtId="189" fontId="16" fillId="0" borderId="15" xfId="3" applyNumberFormat="1" applyFont="1" applyBorder="1" applyAlignment="1" applyProtection="1">
      <alignment horizontal="right" vertical="center"/>
    </xf>
    <xf numFmtId="189" fontId="16" fillId="0" borderId="33" xfId="3" applyNumberFormat="1" applyFont="1" applyBorder="1" applyAlignment="1" applyProtection="1">
      <alignment horizontal="right" vertical="center"/>
    </xf>
    <xf numFmtId="176" fontId="16" fillId="0" borderId="36" xfId="3" applyFont="1" applyBorder="1" applyAlignment="1" applyProtection="1">
      <alignment horizontal="right" vertical="center"/>
    </xf>
    <xf numFmtId="176" fontId="16" fillId="0" borderId="42" xfId="3" applyFont="1" applyBorder="1" applyAlignment="1" applyProtection="1">
      <alignment horizontal="right" vertical="center"/>
    </xf>
    <xf numFmtId="3" fontId="47" fillId="0" borderId="0" xfId="0" applyNumberFormat="1" applyFont="1" applyAlignment="1">
      <alignment vertical="center"/>
    </xf>
    <xf numFmtId="177" fontId="7" fillId="0" borderId="0" xfId="0" applyNumberFormat="1" applyFont="1" applyAlignment="1">
      <alignment vertical="center"/>
    </xf>
    <xf numFmtId="190" fontId="33" fillId="0" borderId="0" xfId="0" applyNumberFormat="1" applyFont="1" applyAlignment="1">
      <alignment vertical="center"/>
    </xf>
    <xf numFmtId="176" fontId="49" fillId="0" borderId="15" xfId="3" applyFont="1" applyBorder="1" applyAlignment="1" applyProtection="1">
      <alignment horizontal="right" vertical="center"/>
    </xf>
    <xf numFmtId="176" fontId="49" fillId="0" borderId="33" xfId="3" applyFont="1" applyBorder="1" applyAlignment="1" applyProtection="1">
      <alignment horizontal="right" vertical="center"/>
    </xf>
    <xf numFmtId="176" fontId="49" fillId="0" borderId="42" xfId="3" applyFont="1" applyBorder="1" applyAlignment="1" applyProtection="1">
      <alignment horizontal="right" vertical="center"/>
    </xf>
    <xf numFmtId="0" fontId="8" fillId="0" borderId="15" xfId="0" applyFont="1" applyBorder="1" applyAlignment="1">
      <alignment horizontal="distributed" vertical="center"/>
    </xf>
    <xf numFmtId="189" fontId="33" fillId="0" borderId="0" xfId="0" applyNumberFormat="1" applyFont="1" applyAlignment="1">
      <alignment vertical="center"/>
    </xf>
    <xf numFmtId="3" fontId="7" fillId="0" borderId="0" xfId="0" applyNumberFormat="1" applyFont="1"/>
    <xf numFmtId="0" fontId="8" fillId="0" borderId="19" xfId="0" applyFont="1" applyBorder="1" applyAlignment="1">
      <alignment horizontal="center" vertical="center"/>
    </xf>
    <xf numFmtId="0" fontId="33" fillId="0" borderId="10" xfId="0" applyFont="1" applyBorder="1" applyAlignment="1">
      <alignment horizontal="center" vertical="center"/>
    </xf>
    <xf numFmtId="0" fontId="49" fillId="0" borderId="15" xfId="0" applyFont="1" applyBorder="1" applyAlignment="1">
      <alignment horizontal="center" vertical="center"/>
    </xf>
    <xf numFmtId="182" fontId="15" fillId="0" borderId="10" xfId="0" applyNumberFormat="1" applyFont="1" applyBorder="1" applyAlignment="1">
      <alignment vertical="center"/>
    </xf>
    <xf numFmtId="182" fontId="15" fillId="0" borderId="9" xfId="0" applyNumberFormat="1" applyFont="1" applyBorder="1" applyAlignment="1">
      <alignment vertical="center"/>
    </xf>
    <xf numFmtId="182" fontId="15" fillId="0" borderId="39" xfId="0" applyNumberFormat="1" applyFont="1" applyBorder="1" applyAlignment="1">
      <alignment vertical="center"/>
    </xf>
    <xf numFmtId="3" fontId="15" fillId="0" borderId="0" xfId="0" applyNumberFormat="1" applyFont="1" applyAlignment="1">
      <alignment vertical="center"/>
    </xf>
    <xf numFmtId="182" fontId="38" fillId="0" borderId="10" xfId="0" applyNumberFormat="1" applyFont="1" applyBorder="1" applyAlignment="1">
      <alignment vertical="center"/>
    </xf>
    <xf numFmtId="182" fontId="38" fillId="0" borderId="17" xfId="0" applyNumberFormat="1" applyFont="1" applyBorder="1" applyAlignment="1">
      <alignment vertical="center"/>
    </xf>
    <xf numFmtId="182" fontId="38" fillId="0" borderId="32" xfId="0" applyNumberFormat="1" applyFont="1" applyBorder="1" applyAlignment="1">
      <alignment vertical="center"/>
    </xf>
    <xf numFmtId="182" fontId="16" fillId="0" borderId="15" xfId="0" applyNumberFormat="1" applyFont="1" applyBorder="1" applyAlignment="1">
      <alignment vertical="center"/>
    </xf>
    <xf numFmtId="182" fontId="16" fillId="0" borderId="13" xfId="0" applyNumberFormat="1" applyFont="1" applyBorder="1" applyAlignment="1">
      <alignment vertical="center"/>
    </xf>
    <xf numFmtId="182" fontId="16" fillId="0" borderId="42" xfId="0" applyNumberFormat="1" applyFont="1" applyBorder="1" applyAlignment="1">
      <alignment vertical="center"/>
    </xf>
    <xf numFmtId="182" fontId="15" fillId="0" borderId="0" xfId="0" applyNumberFormat="1" applyFont="1" applyAlignment="1">
      <alignment vertical="center"/>
    </xf>
    <xf numFmtId="182" fontId="38" fillId="0" borderId="39" xfId="0" applyNumberFormat="1" applyFont="1" applyBorder="1" applyAlignment="1">
      <alignment vertical="center"/>
    </xf>
    <xf numFmtId="176" fontId="8" fillId="0" borderId="16" xfId="2" applyFont="1" applyBorder="1" applyAlignment="1" applyProtection="1">
      <alignment horizontal="right" vertical="center" shrinkToFit="1"/>
    </xf>
    <xf numFmtId="176" fontId="8" fillId="0" borderId="9" xfId="2" applyFont="1" applyBorder="1" applyAlignment="1" applyProtection="1">
      <alignment horizontal="right" vertical="center" shrinkToFit="1"/>
    </xf>
    <xf numFmtId="176" fontId="8" fillId="0" borderId="34" xfId="2" applyFont="1" applyBorder="1" applyAlignment="1" applyProtection="1">
      <alignment horizontal="right" vertical="center" shrinkToFit="1"/>
    </xf>
    <xf numFmtId="176" fontId="8" fillId="0" borderId="17" xfId="2" applyFont="1" applyBorder="1" applyAlignment="1" applyProtection="1">
      <alignment horizontal="right" vertical="center" shrinkToFit="1"/>
    </xf>
    <xf numFmtId="176" fontId="8" fillId="0" borderId="39" xfId="2" applyFont="1" applyBorder="1" applyAlignment="1" applyProtection="1">
      <alignment horizontal="right" vertical="center" shrinkToFit="1"/>
    </xf>
    <xf numFmtId="176" fontId="41" fillId="0" borderId="10" xfId="2" applyFont="1" applyBorder="1" applyAlignment="1" applyProtection="1">
      <alignment horizontal="right" vertical="center" shrinkToFit="1"/>
    </xf>
    <xf numFmtId="176" fontId="41" fillId="0" borderId="35" xfId="2" applyFont="1" applyBorder="1" applyAlignment="1" applyProtection="1">
      <alignment horizontal="right" vertical="center" shrinkToFit="1"/>
    </xf>
    <xf numFmtId="176" fontId="41" fillId="0" borderId="34" xfId="2" applyFont="1" applyBorder="1" applyAlignment="1" applyProtection="1">
      <alignment horizontal="right" vertical="center" shrinkToFit="1"/>
    </xf>
    <xf numFmtId="176" fontId="41" fillId="0" borderId="0" xfId="2" applyFont="1" applyBorder="1" applyAlignment="1" applyProtection="1">
      <alignment horizontal="right" vertical="center" shrinkToFit="1"/>
    </xf>
    <xf numFmtId="3" fontId="8" fillId="0" borderId="39" xfId="0" applyNumberFormat="1" applyFont="1" applyBorder="1" applyAlignment="1">
      <alignment horizontal="right" vertical="center"/>
    </xf>
    <xf numFmtId="176" fontId="9" fillId="0" borderId="9" xfId="0" applyNumberFormat="1" applyFont="1" applyBorder="1"/>
    <xf numFmtId="3" fontId="41" fillId="0" borderId="39" xfId="0" applyNumberFormat="1" applyFont="1" applyBorder="1" applyAlignment="1">
      <alignment horizontal="right" vertical="center"/>
    </xf>
    <xf numFmtId="177" fontId="36" fillId="0" borderId="9" xfId="3" applyNumberFormat="1" applyFont="1" applyBorder="1" applyAlignment="1" applyProtection="1">
      <alignment vertical="center" shrinkToFit="1"/>
    </xf>
    <xf numFmtId="177" fontId="36" fillId="0" borderId="39" xfId="3" applyNumberFormat="1" applyFont="1" applyBorder="1" applyAlignment="1" applyProtection="1">
      <alignment vertical="center" shrinkToFit="1"/>
    </xf>
    <xf numFmtId="177" fontId="36" fillId="0" borderId="10" xfId="3" applyNumberFormat="1" applyFont="1" applyBorder="1" applyAlignment="1" applyProtection="1">
      <alignment vertical="center" shrinkToFit="1"/>
    </xf>
    <xf numFmtId="177" fontId="36" fillId="0" borderId="10" xfId="3" applyNumberFormat="1" applyFont="1" applyBorder="1" applyAlignment="1" applyProtection="1">
      <alignment horizontal="right" vertical="center" shrinkToFit="1"/>
    </xf>
    <xf numFmtId="177" fontId="50" fillId="0" borderId="10" xfId="3" applyNumberFormat="1" applyFont="1" applyBorder="1" applyAlignment="1" applyProtection="1">
      <alignment vertical="center" shrinkToFit="1"/>
    </xf>
    <xf numFmtId="177" fontId="50" fillId="0" borderId="9" xfId="3" applyNumberFormat="1" applyFont="1" applyBorder="1" applyAlignment="1" applyProtection="1">
      <alignment vertical="center" shrinkToFit="1"/>
    </xf>
    <xf numFmtId="177" fontId="50" fillId="0" borderId="34" xfId="3" applyNumberFormat="1" applyFont="1" applyBorder="1" applyAlignment="1" applyProtection="1">
      <alignment vertical="center" shrinkToFit="1"/>
    </xf>
    <xf numFmtId="177" fontId="50" fillId="0" borderId="17" xfId="3" applyNumberFormat="1" applyFont="1" applyBorder="1" applyAlignment="1" applyProtection="1">
      <alignment vertical="center" shrinkToFit="1"/>
    </xf>
    <xf numFmtId="177" fontId="37" fillId="0" borderId="32" xfId="3" applyNumberFormat="1" applyFont="1" applyBorder="1" applyAlignment="1" applyProtection="1">
      <alignment vertical="center" shrinkToFit="1"/>
    </xf>
    <xf numFmtId="177" fontId="37" fillId="0" borderId="39" xfId="3" applyNumberFormat="1" applyFont="1" applyBorder="1" applyAlignment="1" applyProtection="1">
      <alignment vertical="center" shrinkToFit="1"/>
    </xf>
    <xf numFmtId="177" fontId="37" fillId="0" borderId="10" xfId="3" applyNumberFormat="1" applyFont="1" applyBorder="1" applyAlignment="1" applyProtection="1">
      <alignment vertical="center" shrinkToFit="1"/>
    </xf>
    <xf numFmtId="177" fontId="37" fillId="0" borderId="10" xfId="3" applyNumberFormat="1" applyFont="1" applyBorder="1" applyAlignment="1" applyProtection="1">
      <alignment horizontal="right" vertical="center" shrinkToFit="1"/>
    </xf>
    <xf numFmtId="177" fontId="51" fillId="0" borderId="10" xfId="3" applyNumberFormat="1" applyFont="1" applyBorder="1" applyAlignment="1" applyProtection="1">
      <alignment vertical="center" shrinkToFit="1"/>
    </xf>
    <xf numFmtId="177" fontId="51" fillId="0" borderId="9" xfId="3" applyNumberFormat="1" applyFont="1" applyBorder="1" applyAlignment="1" applyProtection="1">
      <alignment vertical="center" shrinkToFit="1"/>
    </xf>
    <xf numFmtId="177" fontId="51" fillId="0" borderId="34" xfId="3" applyNumberFormat="1" applyFont="1" applyBorder="1" applyAlignment="1" applyProtection="1">
      <alignment vertical="center" shrinkToFit="1"/>
    </xf>
    <xf numFmtId="177" fontId="51" fillId="0" borderId="17" xfId="3" applyNumberFormat="1" applyFont="1" applyBorder="1" applyAlignment="1" applyProtection="1">
      <alignment vertical="center" shrinkToFit="1"/>
    </xf>
    <xf numFmtId="177" fontId="52" fillId="0" borderId="15" xfId="3" applyNumberFormat="1" applyFont="1" applyBorder="1" applyAlignment="1" applyProtection="1">
      <alignment vertical="center" shrinkToFit="1"/>
    </xf>
    <xf numFmtId="177" fontId="52" fillId="0" borderId="33" xfId="3" applyNumberFormat="1" applyFont="1" applyBorder="1" applyAlignment="1" applyProtection="1">
      <alignment vertical="center" shrinkToFit="1"/>
    </xf>
    <xf numFmtId="177" fontId="52" fillId="0" borderId="36" xfId="3" applyNumberFormat="1" applyFont="1" applyBorder="1" applyAlignment="1" applyProtection="1">
      <alignment vertical="center" shrinkToFit="1"/>
    </xf>
    <xf numFmtId="177" fontId="52" fillId="0" borderId="42" xfId="3" applyNumberFormat="1" applyFont="1" applyBorder="1" applyAlignment="1" applyProtection="1">
      <alignment vertical="center" shrinkToFit="1"/>
    </xf>
    <xf numFmtId="177" fontId="33" fillId="0" borderId="10" xfId="0" applyNumberFormat="1" applyFont="1" applyBorder="1" applyAlignment="1">
      <alignment vertical="center" shrinkToFit="1"/>
    </xf>
    <xf numFmtId="177" fontId="15" fillId="0" borderId="10" xfId="3" applyNumberFormat="1" applyFont="1" applyBorder="1" applyAlignment="1" applyProtection="1">
      <alignment horizontal="right" vertical="center" shrinkToFit="1"/>
    </xf>
    <xf numFmtId="177" fontId="33" fillId="0" borderId="9" xfId="0" applyNumberFormat="1" applyFont="1" applyBorder="1" applyAlignment="1">
      <alignment vertical="center" shrinkToFit="1"/>
    </xf>
    <xf numFmtId="177" fontId="33" fillId="0" borderId="39" xfId="0" applyNumberFormat="1" applyFont="1" applyBorder="1" applyAlignment="1">
      <alignment vertical="center" shrinkToFit="1"/>
    </xf>
    <xf numFmtId="177" fontId="48" fillId="0" borderId="10" xfId="0" applyNumberFormat="1" applyFont="1" applyBorder="1" applyAlignment="1">
      <alignment vertical="center" shrinkToFit="1"/>
    </xf>
    <xf numFmtId="177" fontId="38" fillId="0" borderId="10" xfId="3" applyNumberFormat="1" applyFont="1" applyBorder="1" applyAlignment="1" applyProtection="1">
      <alignment horizontal="right" vertical="center" shrinkToFit="1"/>
    </xf>
    <xf numFmtId="177" fontId="48" fillId="0" borderId="9" xfId="0" applyNumberFormat="1" applyFont="1" applyBorder="1" applyAlignment="1">
      <alignment vertical="center" shrinkToFit="1"/>
    </xf>
    <xf numFmtId="177" fontId="48" fillId="0" borderId="39" xfId="0" applyNumberFormat="1" applyFont="1" applyBorder="1" applyAlignment="1">
      <alignment vertical="center" shrinkToFit="1"/>
    </xf>
    <xf numFmtId="177" fontId="49" fillId="0" borderId="15" xfId="0" applyNumberFormat="1" applyFont="1" applyBorder="1" applyAlignment="1">
      <alignment vertical="center" shrinkToFit="1"/>
    </xf>
    <xf numFmtId="20" fontId="2" fillId="0" borderId="0" xfId="0" applyNumberFormat="1" applyFont="1"/>
    <xf numFmtId="0" fontId="8" fillId="0" borderId="32" xfId="2" applyNumberFormat="1" applyFont="1" applyBorder="1" applyAlignment="1" applyProtection="1">
      <alignment horizontal="right" vertical="center" shrinkToFit="1"/>
    </xf>
    <xf numFmtId="176" fontId="8" fillId="0" borderId="10" xfId="2" applyFont="1" applyBorder="1" applyAlignment="1" applyProtection="1">
      <alignment horizontal="right" vertical="center" shrinkToFit="1"/>
    </xf>
    <xf numFmtId="0" fontId="30" fillId="0" borderId="16" xfId="0" applyFont="1" applyBorder="1" applyAlignment="1">
      <alignment horizontal="center" vertical="center"/>
    </xf>
    <xf numFmtId="197" fontId="15" fillId="0" borderId="10" xfId="0" applyNumberFormat="1" applyFont="1" applyBorder="1" applyAlignment="1">
      <alignment horizontal="right" vertical="center"/>
    </xf>
    <xf numFmtId="41" fontId="15" fillId="0" borderId="17" xfId="2" applyNumberFormat="1" applyFont="1" applyBorder="1" applyAlignment="1">
      <alignment horizontal="right" vertical="center"/>
    </xf>
    <xf numFmtId="177" fontId="16" fillId="0" borderId="0" xfId="0" applyNumberFormat="1" applyFont="1" applyAlignment="1">
      <alignment horizontal="right" vertical="center"/>
    </xf>
    <xf numFmtId="197" fontId="15" fillId="0" borderId="49" xfId="0" applyNumberFormat="1" applyFont="1" applyBorder="1" applyAlignment="1">
      <alignment horizontal="right" vertical="center"/>
    </xf>
    <xf numFmtId="41" fontId="15" fillId="0" borderId="49" xfId="2" applyNumberFormat="1" applyFont="1" applyBorder="1" applyAlignment="1">
      <alignment horizontal="right" vertical="center"/>
    </xf>
    <xf numFmtId="41" fontId="15" fillId="0" borderId="15" xfId="2" applyNumberFormat="1" applyFont="1" applyBorder="1" applyAlignment="1">
      <alignment horizontal="right" vertical="center"/>
    </xf>
    <xf numFmtId="177" fontId="15" fillId="0" borderId="16" xfId="7" applyNumberFormat="1" applyFont="1" applyBorder="1" applyAlignment="1" applyProtection="1">
      <alignment vertical="center"/>
    </xf>
    <xf numFmtId="177" fontId="15" fillId="0" borderId="10" xfId="7" applyNumberFormat="1" applyFont="1" applyBorder="1" applyAlignment="1" applyProtection="1">
      <alignment vertical="center"/>
    </xf>
    <xf numFmtId="177" fontId="15" fillId="0" borderId="10" xfId="7" applyNumberFormat="1" applyFont="1" applyBorder="1" applyAlignment="1" applyProtection="1">
      <alignment horizontal="right" vertical="center"/>
    </xf>
    <xf numFmtId="177" fontId="15" fillId="0" borderId="15" xfId="7" applyNumberFormat="1" applyFont="1" applyBorder="1" applyAlignment="1" applyProtection="1">
      <alignment vertical="center"/>
    </xf>
    <xf numFmtId="182" fontId="16" fillId="0" borderId="15" xfId="6" applyNumberFormat="1" applyFont="1" applyBorder="1" applyAlignment="1" applyProtection="1">
      <alignment vertical="center"/>
    </xf>
    <xf numFmtId="0" fontId="0" fillId="0" borderId="3" xfId="0" applyBorder="1" applyAlignment="1">
      <alignment vertical="center"/>
    </xf>
    <xf numFmtId="0" fontId="2" fillId="0" borderId="28" xfId="0" applyFont="1" applyBorder="1"/>
    <xf numFmtId="176" fontId="9" fillId="0" borderId="37" xfId="2" applyFont="1" applyBorder="1" applyAlignment="1" applyProtection="1">
      <alignment horizontal="right" vertical="center"/>
    </xf>
    <xf numFmtId="176" fontId="9" fillId="0" borderId="15" xfId="3" applyFont="1" applyBorder="1" applyAlignment="1" applyProtection="1">
      <alignment vertical="center"/>
    </xf>
    <xf numFmtId="176" fontId="9" fillId="0" borderId="15" xfId="3" applyFont="1" applyBorder="1" applyAlignment="1" applyProtection="1">
      <alignment horizontal="right" vertical="center"/>
    </xf>
    <xf numFmtId="176" fontId="9" fillId="0" borderId="33" xfId="3" applyFont="1" applyBorder="1" applyAlignment="1" applyProtection="1">
      <alignment horizontal="right" vertical="center"/>
    </xf>
    <xf numFmtId="176" fontId="9" fillId="0" borderId="19" xfId="3" applyFont="1" applyBorder="1" applyAlignment="1" applyProtection="1">
      <alignment horizontal="right" vertical="center"/>
    </xf>
    <xf numFmtId="176" fontId="29" fillId="0" borderId="10" xfId="3" applyFont="1" applyBorder="1" applyAlignment="1" applyProtection="1">
      <alignment horizontal="right" vertical="center"/>
    </xf>
    <xf numFmtId="176" fontId="32" fillId="0" borderId="10" xfId="3" applyFont="1" applyBorder="1" applyAlignment="1" applyProtection="1">
      <alignment horizontal="right" vertical="center"/>
    </xf>
    <xf numFmtId="176" fontId="30" fillId="0" borderId="9" xfId="3" applyFont="1" applyBorder="1" applyAlignment="1" applyProtection="1">
      <alignment horizontal="right" vertical="center"/>
    </xf>
    <xf numFmtId="176" fontId="30" fillId="0" borderId="39" xfId="3" applyFont="1" applyBorder="1" applyAlignment="1" applyProtection="1">
      <alignment horizontal="right" vertical="center"/>
    </xf>
    <xf numFmtId="176" fontId="34" fillId="0" borderId="9" xfId="3" applyFont="1" applyBorder="1" applyAlignment="1" applyProtection="1">
      <alignment horizontal="right" vertical="center"/>
    </xf>
    <xf numFmtId="176" fontId="34" fillId="0" borderId="39" xfId="3" applyFont="1" applyBorder="1" applyAlignment="1" applyProtection="1">
      <alignment horizontal="right" vertical="center"/>
    </xf>
    <xf numFmtId="177" fontId="52" fillId="0" borderId="13" xfId="3" applyNumberFormat="1" applyFont="1" applyBorder="1" applyAlignment="1" applyProtection="1">
      <alignment vertical="center" shrinkToFit="1"/>
    </xf>
    <xf numFmtId="177" fontId="52" fillId="0" borderId="15" xfId="3" applyNumberFormat="1" applyFont="1" applyBorder="1" applyAlignment="1" applyProtection="1">
      <alignment horizontal="right" vertical="center" shrinkToFit="1"/>
    </xf>
    <xf numFmtId="177" fontId="49" fillId="0" borderId="15" xfId="0" applyNumberFormat="1" applyFont="1" applyBorder="1" applyAlignment="1">
      <alignment vertical="center"/>
    </xf>
    <xf numFmtId="177" fontId="16" fillId="0" borderId="15" xfId="3" applyNumberFormat="1" applyFont="1" applyBorder="1" applyAlignment="1" applyProtection="1">
      <alignment horizontal="right" vertical="center"/>
    </xf>
    <xf numFmtId="177" fontId="49" fillId="0" borderId="33" xfId="0" applyNumberFormat="1" applyFont="1" applyBorder="1" applyAlignment="1">
      <alignment vertical="center"/>
    </xf>
    <xf numFmtId="177" fontId="49" fillId="0" borderId="42" xfId="0" applyNumberFormat="1" applyFont="1" applyBorder="1" applyAlignment="1">
      <alignment vertical="center"/>
    </xf>
    <xf numFmtId="177" fontId="16" fillId="0" borderId="13" xfId="0" applyNumberFormat="1" applyFont="1" applyBorder="1" applyAlignment="1">
      <alignment horizontal="right" vertical="center"/>
    </xf>
    <xf numFmtId="177" fontId="16" fillId="0" borderId="36" xfId="0" applyNumberFormat="1" applyFont="1" applyBorder="1" applyAlignment="1">
      <alignment horizontal="right" vertical="center"/>
    </xf>
    <xf numFmtId="177" fontId="16" fillId="0" borderId="19" xfId="0" applyNumberFormat="1" applyFont="1" applyBorder="1" applyAlignment="1">
      <alignment horizontal="right" vertical="center"/>
    </xf>
    <xf numFmtId="0" fontId="2" fillId="0" borderId="28" xfId="0" applyFont="1" applyBorder="1" applyAlignment="1">
      <alignment vertical="center"/>
    </xf>
    <xf numFmtId="177" fontId="2" fillId="0" borderId="28" xfId="0" applyNumberFormat="1" applyFont="1" applyBorder="1" applyAlignment="1">
      <alignment vertical="center"/>
    </xf>
    <xf numFmtId="177" fontId="16" fillId="0" borderId="17" xfId="7" applyNumberFormat="1" applyFont="1" applyBorder="1" applyAlignment="1" applyProtection="1">
      <alignment horizontal="right" vertical="center"/>
    </xf>
    <xf numFmtId="177" fontId="16" fillId="0" borderId="15" xfId="7" applyNumberFormat="1" applyFont="1" applyBorder="1" applyAlignment="1" applyProtection="1">
      <alignment horizontal="right" vertical="center"/>
    </xf>
    <xf numFmtId="192" fontId="15" fillId="0" borderId="10" xfId="7" applyNumberFormat="1" applyFont="1" applyBorder="1" applyAlignment="1" applyProtection="1">
      <alignment vertical="center"/>
    </xf>
    <xf numFmtId="199" fontId="15" fillId="0" borderId="10" xfId="7" applyNumberFormat="1" applyFont="1" applyBorder="1" applyAlignment="1" applyProtection="1">
      <alignment horizontal="right" vertical="center"/>
    </xf>
    <xf numFmtId="0" fontId="8" fillId="0" borderId="6" xfId="0" applyFont="1" applyBorder="1" applyAlignment="1">
      <alignment horizontal="distributed" vertical="center"/>
    </xf>
    <xf numFmtId="0" fontId="8" fillId="0" borderId="15" xfId="0" applyFont="1" applyBorder="1" applyAlignment="1">
      <alignment horizontal="right" vertical="top"/>
    </xf>
    <xf numFmtId="0" fontId="7" fillId="0" borderId="0" xfId="0" applyFont="1" applyAlignment="1">
      <alignment horizontal="right"/>
    </xf>
    <xf numFmtId="0" fontId="7" fillId="0" borderId="0" xfId="0" applyFont="1" applyAlignment="1">
      <alignment horizontal="left" vertical="center"/>
    </xf>
    <xf numFmtId="0" fontId="8" fillId="0" borderId="6" xfId="0" applyFont="1" applyBorder="1" applyAlignment="1">
      <alignment horizontal="center" vertical="center"/>
    </xf>
    <xf numFmtId="0" fontId="16" fillId="0" borderId="25" xfId="0" applyFont="1" applyBorder="1" applyAlignment="1">
      <alignment horizontal="distributed" vertical="center"/>
    </xf>
    <xf numFmtId="0" fontId="15" fillId="0" borderId="22" xfId="0" applyFont="1" applyBorder="1" applyAlignment="1">
      <alignment horizontal="right"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13" xfId="0" applyFont="1" applyBorder="1" applyAlignment="1">
      <alignment horizontal="left" vertical="center"/>
    </xf>
    <xf numFmtId="0" fontId="15" fillId="0" borderId="5" xfId="0" applyFont="1" applyBorder="1" applyAlignment="1">
      <alignment horizontal="center" vertical="center"/>
    </xf>
    <xf numFmtId="0" fontId="16" fillId="0" borderId="28" xfId="0" applyFont="1" applyBorder="1" applyAlignment="1">
      <alignment horizontal="distributed" vertical="center"/>
    </xf>
    <xf numFmtId="0" fontId="7" fillId="0" borderId="10" xfId="0" applyFont="1" applyBorder="1" applyAlignment="1">
      <alignment horizontal="center" vertical="center" wrapText="1"/>
    </xf>
    <xf numFmtId="0" fontId="7" fillId="0" borderId="16" xfId="0" applyFont="1" applyBorder="1" applyAlignment="1">
      <alignment horizont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24" fillId="0" borderId="23" xfId="0" applyFont="1" applyBorder="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5" fillId="0" borderId="44" xfId="0" applyFont="1" applyBorder="1" applyAlignment="1">
      <alignment horizontal="center" vertical="center" wrapText="1"/>
    </xf>
    <xf numFmtId="0" fontId="15" fillId="0" borderId="23" xfId="0" applyFont="1" applyBorder="1" applyAlignment="1">
      <alignment horizontal="center" vertical="center" wrapText="1"/>
    </xf>
    <xf numFmtId="0" fontId="45" fillId="0" borderId="21"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29" xfId="0" applyFont="1" applyBorder="1" applyAlignment="1">
      <alignment horizontal="center" vertical="center" wrapText="1"/>
    </xf>
    <xf numFmtId="0" fontId="24" fillId="0" borderId="43" xfId="0" applyFont="1" applyBorder="1" applyAlignment="1">
      <alignment horizontal="center" vertical="center" wrapText="1"/>
    </xf>
    <xf numFmtId="0" fontId="30" fillId="0" borderId="44" xfId="0" applyFont="1" applyBorder="1" applyAlignment="1">
      <alignment horizontal="center" vertical="center" wrapText="1"/>
    </xf>
    <xf numFmtId="0" fontId="24" fillId="0" borderId="21"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45"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24" fillId="0" borderId="44" xfId="0" applyFont="1" applyBorder="1" applyAlignment="1">
      <alignment horizontal="center" vertical="center" wrapText="1"/>
    </xf>
    <xf numFmtId="0" fontId="25" fillId="0" borderId="23" xfId="0" applyFont="1" applyBorder="1" applyAlignment="1">
      <alignment horizontal="distributed" vertical="center" wrapText="1"/>
    </xf>
    <xf numFmtId="0" fontId="8" fillId="0" borderId="43" xfId="0" applyFont="1" applyBorder="1" applyAlignment="1">
      <alignment horizontal="center" vertical="center" wrapText="1"/>
    </xf>
    <xf numFmtId="49" fontId="8" fillId="0" borderId="23" xfId="0" applyNumberFormat="1" applyFont="1" applyBorder="1" applyAlignment="1">
      <alignment horizontal="center" vertical="center" wrapText="1"/>
    </xf>
    <xf numFmtId="0" fontId="8" fillId="0" borderId="23" xfId="0" applyFont="1" applyBorder="1" applyAlignment="1">
      <alignment horizontal="distributed" vertical="center"/>
    </xf>
    <xf numFmtId="0" fontId="31" fillId="0" borderId="24"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3" xfId="0" applyFont="1" applyBorder="1" applyAlignment="1">
      <alignment horizontal="distributed" vertical="center" wrapText="1"/>
    </xf>
    <xf numFmtId="0" fontId="8" fillId="0" borderId="50" xfId="0" applyFont="1" applyBorder="1" applyAlignment="1">
      <alignment horizontal="distributed" vertical="center"/>
    </xf>
    <xf numFmtId="0" fontId="8" fillId="0" borderId="16" xfId="0" applyFont="1" applyBorder="1" applyAlignment="1">
      <alignment horizontal="center" vertical="center"/>
    </xf>
    <xf numFmtId="0" fontId="8" fillId="0" borderId="10" xfId="0" applyFont="1" applyBorder="1" applyAlignment="1">
      <alignment horizontal="center" vertical="center"/>
    </xf>
    <xf numFmtId="0" fontId="9" fillId="0" borderId="10" xfId="0" applyFont="1" applyBorder="1" applyAlignment="1">
      <alignment horizontal="center" vertical="center"/>
    </xf>
    <xf numFmtId="0" fontId="8" fillId="0" borderId="50" xfId="0" applyFont="1" applyBorder="1" applyAlignment="1">
      <alignment horizontal="center" vertical="center"/>
    </xf>
    <xf numFmtId="0" fontId="8" fillId="0" borderId="50" xfId="0" applyFont="1" applyBorder="1" applyAlignment="1">
      <alignment horizontal="distributed"/>
    </xf>
    <xf numFmtId="0" fontId="15" fillId="0" borderId="16" xfId="0" applyFont="1" applyBorder="1" applyAlignment="1">
      <alignment horizontal="center" vertical="center"/>
    </xf>
    <xf numFmtId="0" fontId="15" fillId="0" borderId="10" xfId="0" applyFont="1" applyBorder="1" applyAlignment="1">
      <alignment horizontal="center" vertical="center"/>
    </xf>
    <xf numFmtId="0" fontId="16" fillId="0" borderId="10" xfId="0" applyFont="1" applyBorder="1" applyAlignment="1">
      <alignment horizontal="center" vertical="center"/>
    </xf>
    <xf numFmtId="0" fontId="8" fillId="0" borderId="54" xfId="0" applyFont="1" applyBorder="1" applyAlignment="1">
      <alignment horizontal="distributed"/>
    </xf>
    <xf numFmtId="0" fontId="15" fillId="0" borderId="6" xfId="0" applyFont="1" applyBorder="1" applyAlignment="1">
      <alignment horizontal="center" vertical="center"/>
    </xf>
    <xf numFmtId="194" fontId="15" fillId="0" borderId="9" xfId="0" applyNumberFormat="1" applyFont="1" applyBorder="1" applyAlignment="1">
      <alignment horizontal="right"/>
    </xf>
    <xf numFmtId="0" fontId="15" fillId="0" borderId="6" xfId="0" applyFont="1" applyBorder="1" applyAlignment="1">
      <alignment horizontal="center"/>
    </xf>
    <xf numFmtId="0" fontId="16" fillId="0" borderId="25" xfId="0" applyFont="1" applyBorder="1" applyAlignment="1">
      <alignment horizontal="center"/>
    </xf>
    <xf numFmtId="0" fontId="15" fillId="0" borderId="9" xfId="0" applyFont="1" applyBorder="1" applyAlignment="1">
      <alignment horizontal="center"/>
    </xf>
    <xf numFmtId="0" fontId="7" fillId="0" borderId="0" xfId="0" applyFont="1" applyAlignment="1">
      <alignment horizontal="left"/>
    </xf>
    <xf numFmtId="194" fontId="15" fillId="0" borderId="13" xfId="0" applyNumberFormat="1" applyFont="1" applyBorder="1" applyAlignment="1">
      <alignment horizontal="left"/>
    </xf>
    <xf numFmtId="49" fontId="15" fillId="0" borderId="41" xfId="0" applyNumberFormat="1" applyFont="1" applyBorder="1" applyAlignment="1">
      <alignment horizontal="distributed" vertical="center" wrapText="1"/>
    </xf>
    <xf numFmtId="3" fontId="15" fillId="0" borderId="43" xfId="0" applyNumberFormat="1" applyFont="1" applyBorder="1" applyAlignment="1">
      <alignment horizontal="center" vertical="center" wrapText="1"/>
    </xf>
    <xf numFmtId="3" fontId="15" fillId="0" borderId="44" xfId="0" applyNumberFormat="1" applyFont="1" applyBorder="1" applyAlignment="1">
      <alignment horizontal="center" vertical="center" wrapText="1"/>
    </xf>
    <xf numFmtId="3" fontId="15" fillId="0" borderId="46" xfId="0" applyNumberFormat="1" applyFont="1" applyBorder="1" applyAlignment="1">
      <alignment horizontal="center" vertical="center" wrapText="1"/>
    </xf>
    <xf numFmtId="3" fontId="15" fillId="0" borderId="21" xfId="0" applyNumberFormat="1" applyFont="1" applyBorder="1" applyAlignment="1">
      <alignment horizontal="center" vertical="center" wrapText="1"/>
    </xf>
    <xf numFmtId="0" fontId="15" fillId="0" borderId="16" xfId="0" applyFont="1" applyBorder="1" applyAlignment="1">
      <alignment horizontal="distributed" vertical="center" wrapText="1"/>
    </xf>
    <xf numFmtId="0" fontId="7" fillId="0" borderId="28" xfId="0" applyFont="1" applyBorder="1" applyAlignment="1">
      <alignment vertical="center"/>
    </xf>
    <xf numFmtId="0" fontId="3" fillId="0" borderId="0" xfId="0" applyFont="1" applyAlignment="1">
      <alignment vertical="center"/>
    </xf>
    <xf numFmtId="0" fontId="8" fillId="0" borderId="6" xfId="0" applyFont="1" applyBorder="1" applyAlignment="1">
      <alignment horizontal="right" vertical="center"/>
    </xf>
    <xf numFmtId="0" fontId="43" fillId="0" borderId="23" xfId="0" applyFont="1" applyBorder="1" applyAlignment="1">
      <alignment horizontal="center" vertical="center"/>
    </xf>
    <xf numFmtId="0" fontId="16" fillId="0" borderId="23" xfId="0" applyFont="1" applyBorder="1" applyAlignment="1">
      <alignment horizontal="center" vertical="center"/>
    </xf>
    <xf numFmtId="0" fontId="8" fillId="0" borderId="10" xfId="0" applyFont="1" applyBorder="1" applyAlignment="1">
      <alignment vertical="center"/>
    </xf>
    <xf numFmtId="0" fontId="33" fillId="0" borderId="24" xfId="0" applyFont="1" applyBorder="1" applyAlignment="1">
      <alignment horizontal="center" vertical="center"/>
    </xf>
  </cellXfs>
  <cellStyles count="9">
    <cellStyle name="パーセント 2" xfId="1" xr:uid="{00000000-0005-0000-0000-000006000000}"/>
    <cellStyle name="ハイパーリンク" xfId="8" builtinId="8"/>
    <cellStyle name="桁区切り" xfId="6" builtinId="6"/>
    <cellStyle name="桁区切り 2" xfId="2" xr:uid="{00000000-0005-0000-0000-000007000000}"/>
    <cellStyle name="桁区切り 2 2" xfId="7" xr:uid="{3A8D86BF-340B-4CAF-8712-B36892EE7327}"/>
    <cellStyle name="桁区切り 3" xfId="3" xr:uid="{00000000-0005-0000-0000-000008000000}"/>
    <cellStyle name="標準" xfId="0" builtinId="0"/>
    <cellStyle name="標準 3" xfId="4" xr:uid="{00000000-0005-0000-0000-000009000000}"/>
    <cellStyle name="標準 4" xfId="5" xr:uid="{00000000-0005-0000-0000-00000A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8</xdr:row>
      <xdr:rowOff>7327</xdr:rowOff>
    </xdr:to>
    <xdr:sp macro="" textlink="">
      <xdr:nvSpPr>
        <xdr:cNvPr id="2" name="Line 1">
          <a:extLst>
            <a:ext uri="{FF2B5EF4-FFF2-40B4-BE49-F238E27FC236}">
              <a16:creationId xmlns:a16="http://schemas.microsoft.com/office/drawing/2014/main" id="{AE5E35E4-F720-494E-99CA-C11F55D50576}"/>
            </a:ext>
          </a:extLst>
        </xdr:cNvPr>
        <xdr:cNvSpPr/>
      </xdr:nvSpPr>
      <xdr:spPr>
        <a:xfrm>
          <a:off x="0" y="2454519"/>
          <a:ext cx="600808" cy="5715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9360</xdr:colOff>
      <xdr:row>1</xdr:row>
      <xdr:rowOff>9360</xdr:rowOff>
    </xdr:from>
    <xdr:to>
      <xdr:col>0</xdr:col>
      <xdr:colOff>496440</xdr:colOff>
      <xdr:row>3</xdr:row>
      <xdr:rowOff>201600</xdr:rowOff>
    </xdr:to>
    <xdr:sp macro="" textlink="">
      <xdr:nvSpPr>
        <xdr:cNvPr id="2" name="Line 1">
          <a:extLst>
            <a:ext uri="{FF2B5EF4-FFF2-40B4-BE49-F238E27FC236}">
              <a16:creationId xmlns:a16="http://schemas.microsoft.com/office/drawing/2014/main" id="{CE702FE5-087A-4EDF-A7FE-D5EB1F8DED02}"/>
            </a:ext>
          </a:extLst>
        </xdr:cNvPr>
        <xdr:cNvSpPr/>
      </xdr:nvSpPr>
      <xdr:spPr>
        <a:xfrm>
          <a:off x="9360" y="714210"/>
          <a:ext cx="487080" cy="592290"/>
        </a:xfrm>
        <a:prstGeom prst="line">
          <a:avLst/>
        </a:prstGeom>
        <a:ln w="9360">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5634</xdr:rowOff>
    </xdr:from>
    <xdr:to>
      <xdr:col>0</xdr:col>
      <xdr:colOff>540000</xdr:colOff>
      <xdr:row>4</xdr:row>
      <xdr:rowOff>1538</xdr:rowOff>
    </xdr:to>
    <xdr:sp macro="" textlink="">
      <xdr:nvSpPr>
        <xdr:cNvPr id="3" name="Line 1">
          <a:extLst>
            <a:ext uri="{FF2B5EF4-FFF2-40B4-BE49-F238E27FC236}">
              <a16:creationId xmlns:a16="http://schemas.microsoft.com/office/drawing/2014/main" id="{3537ACD1-D776-46C0-9E68-F9CF1219A596}"/>
            </a:ext>
          </a:extLst>
        </xdr:cNvPr>
        <xdr:cNvSpPr/>
      </xdr:nvSpPr>
      <xdr:spPr>
        <a:xfrm>
          <a:off x="0" y="711289"/>
          <a:ext cx="540000" cy="599601"/>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496440</xdr:colOff>
      <xdr:row>3</xdr:row>
      <xdr:rowOff>190440</xdr:rowOff>
    </xdr:to>
    <xdr:sp macro="" textlink="">
      <xdr:nvSpPr>
        <xdr:cNvPr id="2" name="Line 1">
          <a:extLst>
            <a:ext uri="{FF2B5EF4-FFF2-40B4-BE49-F238E27FC236}">
              <a16:creationId xmlns:a16="http://schemas.microsoft.com/office/drawing/2014/main" id="{FF8ED097-96A8-45DD-B477-8AEABB42C52B}"/>
            </a:ext>
          </a:extLst>
        </xdr:cNvPr>
        <xdr:cNvSpPr/>
      </xdr:nvSpPr>
      <xdr:spPr>
        <a:xfrm>
          <a:off x="0" y="704850"/>
          <a:ext cx="496440" cy="571440"/>
        </a:xfrm>
        <a:prstGeom prst="line">
          <a:avLst/>
        </a:prstGeom>
        <a:ln w="9360">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560</xdr:rowOff>
    </xdr:from>
    <xdr:to>
      <xdr:col>0</xdr:col>
      <xdr:colOff>540000</xdr:colOff>
      <xdr:row>4</xdr:row>
      <xdr:rowOff>5060</xdr:rowOff>
    </xdr:to>
    <xdr:sp macro="" textlink="">
      <xdr:nvSpPr>
        <xdr:cNvPr id="3" name="Line 1">
          <a:extLst>
            <a:ext uri="{FF2B5EF4-FFF2-40B4-BE49-F238E27FC236}">
              <a16:creationId xmlns:a16="http://schemas.microsoft.com/office/drawing/2014/main" id="{C9C94B2D-8C30-434A-9F37-28656DDE8AF0}"/>
            </a:ext>
          </a:extLst>
        </xdr:cNvPr>
        <xdr:cNvSpPr/>
      </xdr:nvSpPr>
      <xdr:spPr>
        <a:xfrm>
          <a:off x="0" y="703729"/>
          <a:ext cx="540000" cy="576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9360</xdr:rowOff>
    </xdr:from>
    <xdr:to>
      <xdr:col>1</xdr:col>
      <xdr:colOff>14025</xdr:colOff>
      <xdr:row>5</xdr:row>
      <xdr:rowOff>2655</xdr:rowOff>
    </xdr:to>
    <xdr:sp macro="" textlink="">
      <xdr:nvSpPr>
        <xdr:cNvPr id="2" name="Line 1">
          <a:extLst>
            <a:ext uri="{FF2B5EF4-FFF2-40B4-BE49-F238E27FC236}">
              <a16:creationId xmlns:a16="http://schemas.microsoft.com/office/drawing/2014/main" id="{10E1D370-246E-4D69-BDBA-F6915FC93194}"/>
            </a:ext>
          </a:extLst>
        </xdr:cNvPr>
        <xdr:cNvSpPr/>
      </xdr:nvSpPr>
      <xdr:spPr>
        <a:xfrm>
          <a:off x="0" y="904710"/>
          <a:ext cx="576000" cy="59337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9360</xdr:colOff>
      <xdr:row>1</xdr:row>
      <xdr:rowOff>9360</xdr:rowOff>
    </xdr:from>
    <xdr:to>
      <xdr:col>1</xdr:col>
      <xdr:colOff>5153</xdr:colOff>
      <xdr:row>4</xdr:row>
      <xdr:rowOff>2527</xdr:rowOff>
    </xdr:to>
    <xdr:sp macro="" textlink="">
      <xdr:nvSpPr>
        <xdr:cNvPr id="2" name="Line 1">
          <a:extLst>
            <a:ext uri="{FF2B5EF4-FFF2-40B4-BE49-F238E27FC236}">
              <a16:creationId xmlns:a16="http://schemas.microsoft.com/office/drawing/2014/main" id="{2184EFCF-4DFC-4ABC-97DD-4255824D9A67}"/>
            </a:ext>
          </a:extLst>
        </xdr:cNvPr>
        <xdr:cNvSpPr/>
      </xdr:nvSpPr>
      <xdr:spPr>
        <a:xfrm>
          <a:off x="9360" y="715604"/>
          <a:ext cx="558000" cy="59254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2708</xdr:colOff>
      <xdr:row>4</xdr:row>
      <xdr:rowOff>190440</xdr:rowOff>
    </xdr:to>
    <xdr:sp macro="" textlink="">
      <xdr:nvSpPr>
        <xdr:cNvPr id="2" name="Line 1">
          <a:extLst>
            <a:ext uri="{FF2B5EF4-FFF2-40B4-BE49-F238E27FC236}">
              <a16:creationId xmlns:a16="http://schemas.microsoft.com/office/drawing/2014/main" id="{034DD4C6-E801-4361-8491-366DEC88EF2D}"/>
            </a:ext>
          </a:extLst>
        </xdr:cNvPr>
        <xdr:cNvSpPr/>
      </xdr:nvSpPr>
      <xdr:spPr>
        <a:xfrm>
          <a:off x="9360" y="912164"/>
          <a:ext cx="540000" cy="578646"/>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9360</xdr:colOff>
      <xdr:row>1</xdr:row>
      <xdr:rowOff>9360</xdr:rowOff>
    </xdr:from>
    <xdr:to>
      <xdr:col>1</xdr:col>
      <xdr:colOff>9360</xdr:colOff>
      <xdr:row>4</xdr:row>
      <xdr:rowOff>9360</xdr:rowOff>
    </xdr:to>
    <xdr:sp macro="" textlink="">
      <xdr:nvSpPr>
        <xdr:cNvPr id="2" name="Line 1">
          <a:extLst>
            <a:ext uri="{FF2B5EF4-FFF2-40B4-BE49-F238E27FC236}">
              <a16:creationId xmlns:a16="http://schemas.microsoft.com/office/drawing/2014/main" id="{211068E2-708A-4C27-BF6F-B741190C7A3A}"/>
            </a:ext>
          </a:extLst>
        </xdr:cNvPr>
        <xdr:cNvSpPr/>
      </xdr:nvSpPr>
      <xdr:spPr>
        <a:xfrm>
          <a:off x="9360" y="714210"/>
          <a:ext cx="542925" cy="60007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17841</xdr:colOff>
      <xdr:row>5</xdr:row>
      <xdr:rowOff>4853</xdr:rowOff>
    </xdr:to>
    <xdr:sp macro="" textlink="">
      <xdr:nvSpPr>
        <xdr:cNvPr id="2" name="Line 1">
          <a:extLst>
            <a:ext uri="{FF2B5EF4-FFF2-40B4-BE49-F238E27FC236}">
              <a16:creationId xmlns:a16="http://schemas.microsoft.com/office/drawing/2014/main" id="{3E9BAD7C-F2F0-40B5-8C86-0DBF280FC41D}"/>
            </a:ext>
          </a:extLst>
        </xdr:cNvPr>
        <xdr:cNvSpPr/>
      </xdr:nvSpPr>
      <xdr:spPr>
        <a:xfrm>
          <a:off x="9360" y="888591"/>
          <a:ext cx="558000" cy="588974"/>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9360</xdr:colOff>
      <xdr:row>1</xdr:row>
      <xdr:rowOff>9360</xdr:rowOff>
    </xdr:from>
    <xdr:to>
      <xdr:col>1</xdr:col>
      <xdr:colOff>13572</xdr:colOff>
      <xdr:row>4</xdr:row>
      <xdr:rowOff>4853</xdr:rowOff>
    </xdr:to>
    <xdr:sp macro="" textlink="">
      <xdr:nvSpPr>
        <xdr:cNvPr id="2" name="Line 1">
          <a:extLst>
            <a:ext uri="{FF2B5EF4-FFF2-40B4-BE49-F238E27FC236}">
              <a16:creationId xmlns:a16="http://schemas.microsoft.com/office/drawing/2014/main" id="{A31F0A08-E8D6-4753-AC3F-FDED0BBABF4E}"/>
            </a:ext>
          </a:extLst>
        </xdr:cNvPr>
        <xdr:cNvSpPr/>
      </xdr:nvSpPr>
      <xdr:spPr>
        <a:xfrm>
          <a:off x="9360" y="705418"/>
          <a:ext cx="1008000" cy="545012"/>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1451610</xdr:colOff>
      <xdr:row>3</xdr:row>
      <xdr:rowOff>190440</xdr:rowOff>
    </xdr:to>
    <xdr:sp macro="" textlink="">
      <xdr:nvSpPr>
        <xdr:cNvPr id="2" name="Line 1">
          <a:extLst>
            <a:ext uri="{FF2B5EF4-FFF2-40B4-BE49-F238E27FC236}">
              <a16:creationId xmlns:a16="http://schemas.microsoft.com/office/drawing/2014/main" id="{2E35BFAF-BB0E-4343-8A09-E8A02DE33C0D}"/>
            </a:ext>
          </a:extLst>
        </xdr:cNvPr>
        <xdr:cNvSpPr/>
      </xdr:nvSpPr>
      <xdr:spPr>
        <a:xfrm>
          <a:off x="9360" y="914070"/>
          <a:ext cx="1728000"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73</xdr:row>
      <xdr:rowOff>18720</xdr:rowOff>
    </xdr:from>
    <xdr:to>
      <xdr:col>1</xdr:col>
      <xdr:colOff>1342440</xdr:colOff>
      <xdr:row>74</xdr:row>
      <xdr:rowOff>190440</xdr:rowOff>
    </xdr:to>
    <xdr:sp macro="" textlink="">
      <xdr:nvSpPr>
        <xdr:cNvPr id="3" name="Line 1">
          <a:extLst>
            <a:ext uri="{FF2B5EF4-FFF2-40B4-BE49-F238E27FC236}">
              <a16:creationId xmlns:a16="http://schemas.microsoft.com/office/drawing/2014/main" id="{1C15C9A1-A55D-4069-90BE-4C61BA23BBC1}"/>
            </a:ext>
          </a:extLst>
        </xdr:cNvPr>
        <xdr:cNvSpPr/>
      </xdr:nvSpPr>
      <xdr:spPr>
        <a:xfrm>
          <a:off x="9360" y="12601245"/>
          <a:ext cx="1618830"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28440</xdr:colOff>
      <xdr:row>62</xdr:row>
      <xdr:rowOff>18720</xdr:rowOff>
    </xdr:from>
    <xdr:to>
      <xdr:col>2</xdr:col>
      <xdr:colOff>18720</xdr:colOff>
      <xdr:row>64</xdr:row>
      <xdr:rowOff>9360</xdr:rowOff>
    </xdr:to>
    <xdr:sp macro="" textlink="">
      <xdr:nvSpPr>
        <xdr:cNvPr id="4" name="Line 1">
          <a:extLst>
            <a:ext uri="{FF2B5EF4-FFF2-40B4-BE49-F238E27FC236}">
              <a16:creationId xmlns:a16="http://schemas.microsoft.com/office/drawing/2014/main" id="{B4F12E4D-7A80-4D37-BD37-41201784A138}"/>
            </a:ext>
          </a:extLst>
        </xdr:cNvPr>
        <xdr:cNvSpPr/>
      </xdr:nvSpPr>
      <xdr:spPr>
        <a:xfrm>
          <a:off x="28440" y="10562895"/>
          <a:ext cx="1742880" cy="31449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9359</xdr:colOff>
      <xdr:row>3</xdr:row>
      <xdr:rowOff>18720</xdr:rowOff>
    </xdr:from>
    <xdr:to>
      <xdr:col>2</xdr:col>
      <xdr:colOff>3809</xdr:colOff>
      <xdr:row>4</xdr:row>
      <xdr:rowOff>190440</xdr:rowOff>
    </xdr:to>
    <xdr:sp macro="" textlink="">
      <xdr:nvSpPr>
        <xdr:cNvPr id="2" name="Line 1">
          <a:extLst>
            <a:ext uri="{FF2B5EF4-FFF2-40B4-BE49-F238E27FC236}">
              <a16:creationId xmlns:a16="http://schemas.microsoft.com/office/drawing/2014/main" id="{FB2271FB-3B70-4645-827C-35D2838F90D7}"/>
            </a:ext>
          </a:extLst>
        </xdr:cNvPr>
        <xdr:cNvSpPr/>
      </xdr:nvSpPr>
      <xdr:spPr>
        <a:xfrm>
          <a:off x="9359" y="971220"/>
          <a:ext cx="1728000"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29</xdr:row>
      <xdr:rowOff>18720</xdr:rowOff>
    </xdr:from>
    <xdr:to>
      <xdr:col>1</xdr:col>
      <xdr:colOff>1350000</xdr:colOff>
      <xdr:row>30</xdr:row>
      <xdr:rowOff>190440</xdr:rowOff>
    </xdr:to>
    <xdr:sp macro="" textlink="">
      <xdr:nvSpPr>
        <xdr:cNvPr id="3" name="Line 1">
          <a:extLst>
            <a:ext uri="{FF2B5EF4-FFF2-40B4-BE49-F238E27FC236}">
              <a16:creationId xmlns:a16="http://schemas.microsoft.com/office/drawing/2014/main" id="{B34F1730-B0EE-45B0-844A-24F143E565BD}"/>
            </a:ext>
          </a:extLst>
        </xdr:cNvPr>
        <xdr:cNvSpPr/>
      </xdr:nvSpPr>
      <xdr:spPr>
        <a:xfrm>
          <a:off x="9360" y="6171870"/>
          <a:ext cx="1597815"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549360</xdr:colOff>
      <xdr:row>3</xdr:row>
      <xdr:rowOff>209520</xdr:rowOff>
    </xdr:to>
    <xdr:sp macro="" textlink="">
      <xdr:nvSpPr>
        <xdr:cNvPr id="2" name="Line 1">
          <a:extLst>
            <a:ext uri="{FF2B5EF4-FFF2-40B4-BE49-F238E27FC236}">
              <a16:creationId xmlns:a16="http://schemas.microsoft.com/office/drawing/2014/main" id="{85618E8A-73AC-4C42-A9CD-AF4D7BE58885}"/>
            </a:ext>
          </a:extLst>
        </xdr:cNvPr>
        <xdr:cNvSpPr/>
      </xdr:nvSpPr>
      <xdr:spPr>
        <a:xfrm>
          <a:off x="9360" y="1009485"/>
          <a:ext cx="540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34</xdr:row>
      <xdr:rowOff>9360</xdr:rowOff>
    </xdr:from>
    <xdr:to>
      <xdr:col>2</xdr:col>
      <xdr:colOff>9360</xdr:colOff>
      <xdr:row>35</xdr:row>
      <xdr:rowOff>178920</xdr:rowOff>
    </xdr:to>
    <xdr:sp macro="" textlink="">
      <xdr:nvSpPr>
        <xdr:cNvPr id="2" name="Line 1">
          <a:extLst>
            <a:ext uri="{FF2B5EF4-FFF2-40B4-BE49-F238E27FC236}">
              <a16:creationId xmlns:a16="http://schemas.microsoft.com/office/drawing/2014/main" id="{7947FF95-211B-462C-9876-DEA8E5FC6B4A}"/>
            </a:ext>
          </a:extLst>
        </xdr:cNvPr>
        <xdr:cNvSpPr/>
      </xdr:nvSpPr>
      <xdr:spPr>
        <a:xfrm>
          <a:off x="0" y="6029160"/>
          <a:ext cx="2381085" cy="3314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9359</xdr:colOff>
      <xdr:row>3</xdr:row>
      <xdr:rowOff>18720</xdr:rowOff>
    </xdr:from>
    <xdr:to>
      <xdr:col>2</xdr:col>
      <xdr:colOff>13634</xdr:colOff>
      <xdr:row>4</xdr:row>
      <xdr:rowOff>169755</xdr:rowOff>
    </xdr:to>
    <xdr:sp macro="" textlink="">
      <xdr:nvSpPr>
        <xdr:cNvPr id="3" name="Line 1">
          <a:extLst>
            <a:ext uri="{FF2B5EF4-FFF2-40B4-BE49-F238E27FC236}">
              <a16:creationId xmlns:a16="http://schemas.microsoft.com/office/drawing/2014/main" id="{49BA8063-A1ED-4ED8-A918-0EF7FC8F0552}"/>
            </a:ext>
          </a:extLst>
        </xdr:cNvPr>
        <xdr:cNvSpPr/>
      </xdr:nvSpPr>
      <xdr:spPr>
        <a:xfrm>
          <a:off x="9359" y="971220"/>
          <a:ext cx="2376000" cy="3224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18720</xdr:rowOff>
    </xdr:from>
    <xdr:to>
      <xdr:col>2</xdr:col>
      <xdr:colOff>18720</xdr:colOff>
      <xdr:row>3</xdr:row>
      <xdr:rowOff>179280</xdr:rowOff>
    </xdr:to>
    <xdr:sp macro="" textlink="">
      <xdr:nvSpPr>
        <xdr:cNvPr id="2" name="Line 1">
          <a:extLst>
            <a:ext uri="{FF2B5EF4-FFF2-40B4-BE49-F238E27FC236}">
              <a16:creationId xmlns:a16="http://schemas.microsoft.com/office/drawing/2014/main" id="{EAA1D0E9-6D99-4631-AF2C-DDE99ACEF682}"/>
            </a:ext>
          </a:extLst>
        </xdr:cNvPr>
        <xdr:cNvSpPr/>
      </xdr:nvSpPr>
      <xdr:spPr>
        <a:xfrm>
          <a:off x="0" y="914070"/>
          <a:ext cx="1866570" cy="3224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9359</xdr:colOff>
      <xdr:row>26</xdr:row>
      <xdr:rowOff>18720</xdr:rowOff>
    </xdr:from>
    <xdr:to>
      <xdr:col>2</xdr:col>
      <xdr:colOff>28859</xdr:colOff>
      <xdr:row>27</xdr:row>
      <xdr:rowOff>169755</xdr:rowOff>
    </xdr:to>
    <xdr:sp macro="" textlink="">
      <xdr:nvSpPr>
        <xdr:cNvPr id="3" name="Line 1">
          <a:extLst>
            <a:ext uri="{FF2B5EF4-FFF2-40B4-BE49-F238E27FC236}">
              <a16:creationId xmlns:a16="http://schemas.microsoft.com/office/drawing/2014/main" id="{C5A832AB-96C4-4472-95B7-2597AF082BCA}"/>
            </a:ext>
          </a:extLst>
        </xdr:cNvPr>
        <xdr:cNvSpPr/>
      </xdr:nvSpPr>
      <xdr:spPr>
        <a:xfrm>
          <a:off x="9359" y="4876470"/>
          <a:ext cx="1886400" cy="3224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18720</xdr:rowOff>
    </xdr:from>
    <xdr:to>
      <xdr:col>1</xdr:col>
      <xdr:colOff>5775</xdr:colOff>
      <xdr:row>3</xdr:row>
      <xdr:rowOff>190440</xdr:rowOff>
    </xdr:to>
    <xdr:sp macro="" textlink="">
      <xdr:nvSpPr>
        <xdr:cNvPr id="2" name="Line 1">
          <a:extLst>
            <a:ext uri="{FF2B5EF4-FFF2-40B4-BE49-F238E27FC236}">
              <a16:creationId xmlns:a16="http://schemas.microsoft.com/office/drawing/2014/main" id="{BEC98DAE-ECFA-4C25-9725-43C6307A009B}"/>
            </a:ext>
          </a:extLst>
        </xdr:cNvPr>
        <xdr:cNvSpPr/>
      </xdr:nvSpPr>
      <xdr:spPr>
        <a:xfrm>
          <a:off x="0" y="847395"/>
          <a:ext cx="1044000"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837360</xdr:colOff>
      <xdr:row>3</xdr:row>
      <xdr:rowOff>209520</xdr:rowOff>
    </xdr:to>
    <xdr:sp macro="" textlink="">
      <xdr:nvSpPr>
        <xdr:cNvPr id="2" name="Line 1">
          <a:extLst>
            <a:ext uri="{FF2B5EF4-FFF2-40B4-BE49-F238E27FC236}">
              <a16:creationId xmlns:a16="http://schemas.microsoft.com/office/drawing/2014/main" id="{3120D702-223D-4972-94B5-08FE14C3D8A2}"/>
            </a:ext>
          </a:extLst>
        </xdr:cNvPr>
        <xdr:cNvSpPr/>
      </xdr:nvSpPr>
      <xdr:spPr>
        <a:xfrm>
          <a:off x="9360" y="838035"/>
          <a:ext cx="828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28440</xdr:rowOff>
    </xdr:from>
    <xdr:to>
      <xdr:col>2</xdr:col>
      <xdr:colOff>9360</xdr:colOff>
      <xdr:row>4</xdr:row>
      <xdr:rowOff>199800</xdr:rowOff>
    </xdr:to>
    <xdr:sp macro="" textlink="">
      <xdr:nvSpPr>
        <xdr:cNvPr id="2" name="Line 1">
          <a:extLst>
            <a:ext uri="{FF2B5EF4-FFF2-40B4-BE49-F238E27FC236}">
              <a16:creationId xmlns:a16="http://schemas.microsoft.com/office/drawing/2014/main" id="{46D42137-5B63-48D2-AD2F-A941CE8158BE}"/>
            </a:ext>
          </a:extLst>
        </xdr:cNvPr>
        <xdr:cNvSpPr/>
      </xdr:nvSpPr>
      <xdr:spPr>
        <a:xfrm>
          <a:off x="0" y="895215"/>
          <a:ext cx="3247860" cy="54283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9360</xdr:rowOff>
    </xdr:from>
    <xdr:to>
      <xdr:col>0</xdr:col>
      <xdr:colOff>810000</xdr:colOff>
      <xdr:row>3</xdr:row>
      <xdr:rowOff>209520</xdr:rowOff>
    </xdr:to>
    <xdr:sp macro="" textlink="">
      <xdr:nvSpPr>
        <xdr:cNvPr id="2" name="Line 1">
          <a:extLst>
            <a:ext uri="{FF2B5EF4-FFF2-40B4-BE49-F238E27FC236}">
              <a16:creationId xmlns:a16="http://schemas.microsoft.com/office/drawing/2014/main" id="{5175F88A-2250-4081-9F41-93D30CE44E0D}"/>
            </a:ext>
          </a:extLst>
        </xdr:cNvPr>
        <xdr:cNvSpPr/>
      </xdr:nvSpPr>
      <xdr:spPr>
        <a:xfrm>
          <a:off x="0" y="847560"/>
          <a:ext cx="810000" cy="412431"/>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xdr:row>
      <xdr:rowOff>9360</xdr:rowOff>
    </xdr:from>
    <xdr:to>
      <xdr:col>1</xdr:col>
      <xdr:colOff>18720</xdr:colOff>
      <xdr:row>3</xdr:row>
      <xdr:rowOff>190440</xdr:rowOff>
    </xdr:to>
    <xdr:sp macro="" textlink="">
      <xdr:nvSpPr>
        <xdr:cNvPr id="2" name="Line 1">
          <a:extLst>
            <a:ext uri="{FF2B5EF4-FFF2-40B4-BE49-F238E27FC236}">
              <a16:creationId xmlns:a16="http://schemas.microsoft.com/office/drawing/2014/main" id="{4858851A-CC66-4C5A-B708-90237BB8EB52}"/>
            </a:ext>
          </a:extLst>
        </xdr:cNvPr>
        <xdr:cNvSpPr/>
      </xdr:nvSpPr>
      <xdr:spPr>
        <a:xfrm>
          <a:off x="0" y="704685"/>
          <a:ext cx="1361745"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9360</xdr:rowOff>
    </xdr:from>
    <xdr:to>
      <xdr:col>1</xdr:col>
      <xdr:colOff>18720</xdr:colOff>
      <xdr:row>3</xdr:row>
      <xdr:rowOff>190440</xdr:rowOff>
    </xdr:to>
    <xdr:sp macro="" textlink="">
      <xdr:nvSpPr>
        <xdr:cNvPr id="3" name="Line 1">
          <a:extLst>
            <a:ext uri="{FF2B5EF4-FFF2-40B4-BE49-F238E27FC236}">
              <a16:creationId xmlns:a16="http://schemas.microsoft.com/office/drawing/2014/main" id="{80EE3F81-73EB-409A-A041-5739A5DA1908}"/>
            </a:ext>
          </a:extLst>
        </xdr:cNvPr>
        <xdr:cNvSpPr/>
      </xdr:nvSpPr>
      <xdr:spPr>
        <a:xfrm>
          <a:off x="0" y="704685"/>
          <a:ext cx="1361745"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18720</xdr:colOff>
      <xdr:row>2</xdr:row>
      <xdr:rowOff>28440</xdr:rowOff>
    </xdr:from>
    <xdr:to>
      <xdr:col>1</xdr:col>
      <xdr:colOff>1245</xdr:colOff>
      <xdr:row>5</xdr:row>
      <xdr:rowOff>0</xdr:rowOff>
    </xdr:to>
    <xdr:sp macro="" textlink="">
      <xdr:nvSpPr>
        <xdr:cNvPr id="2" name="Line 1">
          <a:extLst>
            <a:ext uri="{FF2B5EF4-FFF2-40B4-BE49-F238E27FC236}">
              <a16:creationId xmlns:a16="http://schemas.microsoft.com/office/drawing/2014/main" id="{A0310341-07D1-420D-A489-4F369519CB18}"/>
            </a:ext>
          </a:extLst>
        </xdr:cNvPr>
        <xdr:cNvSpPr/>
      </xdr:nvSpPr>
      <xdr:spPr>
        <a:xfrm>
          <a:off x="18720" y="685665"/>
          <a:ext cx="1116000" cy="68593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1556385</xdr:colOff>
      <xdr:row>3</xdr:row>
      <xdr:rowOff>180720</xdr:rowOff>
    </xdr:to>
    <xdr:sp macro="" textlink="">
      <xdr:nvSpPr>
        <xdr:cNvPr id="2" name="Line 1">
          <a:extLst>
            <a:ext uri="{FF2B5EF4-FFF2-40B4-BE49-F238E27FC236}">
              <a16:creationId xmlns:a16="http://schemas.microsoft.com/office/drawing/2014/main" id="{D95F1F75-AC12-4E47-8668-ADA6088708DC}"/>
            </a:ext>
          </a:extLst>
        </xdr:cNvPr>
        <xdr:cNvSpPr/>
      </xdr:nvSpPr>
      <xdr:spPr>
        <a:xfrm>
          <a:off x="9360" y="485610"/>
          <a:ext cx="1728000" cy="361860"/>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9360</xdr:rowOff>
    </xdr:from>
    <xdr:to>
      <xdr:col>1</xdr:col>
      <xdr:colOff>2259600</xdr:colOff>
      <xdr:row>4</xdr:row>
      <xdr:rowOff>300</xdr:rowOff>
    </xdr:to>
    <xdr:sp macro="" textlink="">
      <xdr:nvSpPr>
        <xdr:cNvPr id="2" name="Line 1">
          <a:extLst>
            <a:ext uri="{FF2B5EF4-FFF2-40B4-BE49-F238E27FC236}">
              <a16:creationId xmlns:a16="http://schemas.microsoft.com/office/drawing/2014/main" id="{FD0381C0-D199-448D-9052-C778243E3B7E}"/>
            </a:ext>
          </a:extLst>
        </xdr:cNvPr>
        <xdr:cNvSpPr/>
      </xdr:nvSpPr>
      <xdr:spPr>
        <a:xfrm>
          <a:off x="0" y="666585"/>
          <a:ext cx="2412000" cy="371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xdr:col>
      <xdr:colOff>1228725</xdr:colOff>
      <xdr:row>21</xdr:row>
      <xdr:rowOff>0</xdr:rowOff>
    </xdr:from>
    <xdr:to>
      <xdr:col>1</xdr:col>
      <xdr:colOff>1571625</xdr:colOff>
      <xdr:row>21</xdr:row>
      <xdr:rowOff>0</xdr:rowOff>
    </xdr:to>
    <xdr:sp macro="" textlink="">
      <xdr:nvSpPr>
        <xdr:cNvPr id="3" name="テキスト 2">
          <a:extLst>
            <a:ext uri="{FF2B5EF4-FFF2-40B4-BE49-F238E27FC236}">
              <a16:creationId xmlns:a16="http://schemas.microsoft.com/office/drawing/2014/main" id="{61453158-C369-45F0-8841-BDD88676BF3B}"/>
            </a:ext>
          </a:extLst>
        </xdr:cNvPr>
        <xdr:cNvSpPr txBox="1">
          <a:spLocks noChangeArrowheads="1"/>
        </xdr:cNvSpPr>
      </xdr:nvSpPr>
      <xdr:spPr bwMode="auto">
        <a:xfrm>
          <a:off x="1381125" y="4657725"/>
          <a:ext cx="342900" cy="0"/>
        </a:xfrm>
        <a:prstGeom prst="rect">
          <a:avLst/>
        </a:prstGeom>
        <a:noFill/>
        <a:ln>
          <a:noFill/>
        </a:ln>
      </xdr:spPr>
      <xdr:txBody>
        <a:bodyPr vertOverflow="clip" wrap="square" lIns="45720" tIns="32004" rIns="0" bIns="0" anchor="t" upright="1"/>
        <a:lstStyle/>
        <a:p>
          <a:pPr algn="l" rtl="0">
            <a:defRPr sz="1000"/>
          </a:pPr>
          <a:r>
            <a:rPr lang="ja-JP" altLang="en-US" sz="240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62280</xdr:colOff>
      <xdr:row>4</xdr:row>
      <xdr:rowOff>190440</xdr:rowOff>
    </xdr:to>
    <xdr:sp macro="" textlink="">
      <xdr:nvSpPr>
        <xdr:cNvPr id="2" name="Line 1">
          <a:extLst>
            <a:ext uri="{FF2B5EF4-FFF2-40B4-BE49-F238E27FC236}">
              <a16:creationId xmlns:a16="http://schemas.microsoft.com/office/drawing/2014/main" id="{C49A18CB-F48F-4830-9870-EC1FBE36DCB2}"/>
            </a:ext>
          </a:extLst>
        </xdr:cNvPr>
        <xdr:cNvSpPr/>
      </xdr:nvSpPr>
      <xdr:spPr>
        <a:xfrm>
          <a:off x="0" y="1123950"/>
          <a:ext cx="2014905" cy="380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txBody>
        <a:bodyPr lIns="90000" tIns="45000" rIns="90000" bIns="45000" anchorCtr="1">
          <a:noAutofit/>
        </a:bodyPr>
        <a:lstStyle/>
        <a:p>
          <a:pPr>
            <a:lnSpc>
              <a:spcPct val="100000"/>
            </a:lnSpc>
          </a:pP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endParaRPr lang="en-US" sz="1200" b="0" strike="noStrike" spc="-1">
            <a:latin typeface="Times New Roman"/>
          </a:endParaRPr>
        </a:p>
      </xdr:txBody>
    </xdr:sp>
    <xdr:clientData/>
  </xdr:twoCellAnchor>
  <xdr:twoCellAnchor>
    <xdr:from>
      <xdr:col>0</xdr:col>
      <xdr:colOff>0</xdr:colOff>
      <xdr:row>30</xdr:row>
      <xdr:rowOff>9360</xdr:rowOff>
    </xdr:from>
    <xdr:to>
      <xdr:col>2</xdr:col>
      <xdr:colOff>62280</xdr:colOff>
      <xdr:row>31</xdr:row>
      <xdr:rowOff>190440</xdr:rowOff>
    </xdr:to>
    <xdr:sp macro="" textlink="">
      <xdr:nvSpPr>
        <xdr:cNvPr id="3" name="Line 1">
          <a:extLst>
            <a:ext uri="{FF2B5EF4-FFF2-40B4-BE49-F238E27FC236}">
              <a16:creationId xmlns:a16="http://schemas.microsoft.com/office/drawing/2014/main" id="{B8BE8DC5-DE77-4F40-AC88-5DB0023E8A98}"/>
            </a:ext>
          </a:extLst>
        </xdr:cNvPr>
        <xdr:cNvSpPr/>
      </xdr:nvSpPr>
      <xdr:spPr>
        <a:xfrm>
          <a:off x="0" y="5752935"/>
          <a:ext cx="2014905"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62280</xdr:colOff>
      <xdr:row>4</xdr:row>
      <xdr:rowOff>190440</xdr:rowOff>
    </xdr:to>
    <xdr:sp macro="" textlink="">
      <xdr:nvSpPr>
        <xdr:cNvPr id="2" name="Line 1">
          <a:extLst>
            <a:ext uri="{FF2B5EF4-FFF2-40B4-BE49-F238E27FC236}">
              <a16:creationId xmlns:a16="http://schemas.microsoft.com/office/drawing/2014/main" id="{573B2EE4-2831-4864-9ABA-FD23FCBE8706}"/>
            </a:ext>
          </a:extLst>
        </xdr:cNvPr>
        <xdr:cNvSpPr/>
      </xdr:nvSpPr>
      <xdr:spPr>
        <a:xfrm>
          <a:off x="0" y="781050"/>
          <a:ext cx="2033955" cy="380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19</xdr:row>
      <xdr:rowOff>0</xdr:rowOff>
    </xdr:from>
    <xdr:to>
      <xdr:col>2</xdr:col>
      <xdr:colOff>62280</xdr:colOff>
      <xdr:row>20</xdr:row>
      <xdr:rowOff>190440</xdr:rowOff>
    </xdr:to>
    <xdr:sp macro="" textlink="">
      <xdr:nvSpPr>
        <xdr:cNvPr id="3" name="Line 1">
          <a:extLst>
            <a:ext uri="{FF2B5EF4-FFF2-40B4-BE49-F238E27FC236}">
              <a16:creationId xmlns:a16="http://schemas.microsoft.com/office/drawing/2014/main" id="{3F0F9DFB-304B-465F-90B3-9331175457BB}"/>
            </a:ext>
          </a:extLst>
        </xdr:cNvPr>
        <xdr:cNvSpPr/>
      </xdr:nvSpPr>
      <xdr:spPr>
        <a:xfrm>
          <a:off x="0" y="4210050"/>
          <a:ext cx="2033955" cy="380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18720</xdr:rowOff>
    </xdr:from>
    <xdr:to>
      <xdr:col>4</xdr:col>
      <xdr:colOff>9360</xdr:colOff>
      <xdr:row>4</xdr:row>
      <xdr:rowOff>190440</xdr:rowOff>
    </xdr:to>
    <xdr:sp macro="" textlink="">
      <xdr:nvSpPr>
        <xdr:cNvPr id="2" name="Line 1">
          <a:extLst>
            <a:ext uri="{FF2B5EF4-FFF2-40B4-BE49-F238E27FC236}">
              <a16:creationId xmlns:a16="http://schemas.microsoft.com/office/drawing/2014/main" id="{2E640409-D65D-4499-B29D-FBB3E78BEB59}"/>
            </a:ext>
          </a:extLst>
        </xdr:cNvPr>
        <xdr:cNvSpPr/>
      </xdr:nvSpPr>
      <xdr:spPr>
        <a:xfrm>
          <a:off x="0" y="971220"/>
          <a:ext cx="2047710"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18</xdr:row>
      <xdr:rowOff>9360</xdr:rowOff>
    </xdr:from>
    <xdr:to>
      <xdr:col>3</xdr:col>
      <xdr:colOff>62280</xdr:colOff>
      <xdr:row>19</xdr:row>
      <xdr:rowOff>190800</xdr:rowOff>
    </xdr:to>
    <xdr:sp macro="" textlink="">
      <xdr:nvSpPr>
        <xdr:cNvPr id="3" name="Line 1">
          <a:extLst>
            <a:ext uri="{FF2B5EF4-FFF2-40B4-BE49-F238E27FC236}">
              <a16:creationId xmlns:a16="http://schemas.microsoft.com/office/drawing/2014/main" id="{453CAF63-3068-4913-A87D-75B59BB5E717}"/>
            </a:ext>
          </a:extLst>
        </xdr:cNvPr>
        <xdr:cNvSpPr/>
      </xdr:nvSpPr>
      <xdr:spPr>
        <a:xfrm>
          <a:off x="0" y="3819360"/>
          <a:ext cx="2033955" cy="371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18720</xdr:rowOff>
    </xdr:from>
    <xdr:to>
      <xdr:col>4</xdr:col>
      <xdr:colOff>9360</xdr:colOff>
      <xdr:row>4</xdr:row>
      <xdr:rowOff>190440</xdr:rowOff>
    </xdr:to>
    <xdr:sp macro="" textlink="">
      <xdr:nvSpPr>
        <xdr:cNvPr id="2" name="Line 1">
          <a:extLst>
            <a:ext uri="{FF2B5EF4-FFF2-40B4-BE49-F238E27FC236}">
              <a16:creationId xmlns:a16="http://schemas.microsoft.com/office/drawing/2014/main" id="{0936784E-EB18-47A6-868C-8BBF23929DFC}"/>
            </a:ext>
          </a:extLst>
        </xdr:cNvPr>
        <xdr:cNvSpPr/>
      </xdr:nvSpPr>
      <xdr:spPr>
        <a:xfrm>
          <a:off x="0" y="971220"/>
          <a:ext cx="2047710"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15</xdr:row>
      <xdr:rowOff>18720</xdr:rowOff>
    </xdr:from>
    <xdr:to>
      <xdr:col>4</xdr:col>
      <xdr:colOff>9360</xdr:colOff>
      <xdr:row>16</xdr:row>
      <xdr:rowOff>190440</xdr:rowOff>
    </xdr:to>
    <xdr:sp macro="" textlink="">
      <xdr:nvSpPr>
        <xdr:cNvPr id="3" name="Line 1">
          <a:extLst>
            <a:ext uri="{FF2B5EF4-FFF2-40B4-BE49-F238E27FC236}">
              <a16:creationId xmlns:a16="http://schemas.microsoft.com/office/drawing/2014/main" id="{33F62D28-F5B0-421D-A1DC-C76469067F64}"/>
            </a:ext>
          </a:extLst>
        </xdr:cNvPr>
        <xdr:cNvSpPr/>
      </xdr:nvSpPr>
      <xdr:spPr>
        <a:xfrm>
          <a:off x="0" y="3257220"/>
          <a:ext cx="2047710"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19080</xdr:colOff>
      <xdr:row>7</xdr:row>
      <xdr:rowOff>9360</xdr:rowOff>
    </xdr:to>
    <xdr:sp macro="" textlink="">
      <xdr:nvSpPr>
        <xdr:cNvPr id="2" name="Line 1">
          <a:extLst>
            <a:ext uri="{FF2B5EF4-FFF2-40B4-BE49-F238E27FC236}">
              <a16:creationId xmlns:a16="http://schemas.microsoft.com/office/drawing/2014/main" id="{9C97F37A-D197-4862-A226-0D23B8C2ADCF}"/>
            </a:ext>
          </a:extLst>
        </xdr:cNvPr>
        <xdr:cNvSpPr/>
      </xdr:nvSpPr>
      <xdr:spPr>
        <a:xfrm>
          <a:off x="9360" y="1038060"/>
          <a:ext cx="466920" cy="7429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180720</xdr:rowOff>
    </xdr:from>
    <xdr:to>
      <xdr:col>0</xdr:col>
      <xdr:colOff>511560</xdr:colOff>
      <xdr:row>4</xdr:row>
      <xdr:rowOff>163800</xdr:rowOff>
    </xdr:to>
    <xdr:sp macro="" textlink="">
      <xdr:nvSpPr>
        <xdr:cNvPr id="2" name="Line 1">
          <a:extLst>
            <a:ext uri="{FF2B5EF4-FFF2-40B4-BE49-F238E27FC236}">
              <a16:creationId xmlns:a16="http://schemas.microsoft.com/office/drawing/2014/main" id="{BCA3A2E6-A690-4CCF-987F-9161E3C94D33}"/>
            </a:ext>
          </a:extLst>
        </xdr:cNvPr>
        <xdr:cNvSpPr/>
      </xdr:nvSpPr>
      <xdr:spPr>
        <a:xfrm>
          <a:off x="0" y="695070"/>
          <a:ext cx="511560" cy="745080"/>
        </a:xfrm>
        <a:prstGeom prst="line">
          <a:avLst/>
        </a:prstGeom>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185671</xdr:rowOff>
    </xdr:from>
    <xdr:to>
      <xdr:col>1</xdr:col>
      <xdr:colOff>2682</xdr:colOff>
      <xdr:row>5</xdr:row>
      <xdr:rowOff>0</xdr:rowOff>
    </xdr:to>
    <xdr:sp macro="" textlink="">
      <xdr:nvSpPr>
        <xdr:cNvPr id="3" name="Line 1">
          <a:extLst>
            <a:ext uri="{FF2B5EF4-FFF2-40B4-BE49-F238E27FC236}">
              <a16:creationId xmlns:a16="http://schemas.microsoft.com/office/drawing/2014/main" id="{A59A0BE8-3F9C-4681-8B00-0D1C76C8AFB9}"/>
            </a:ext>
          </a:extLst>
        </xdr:cNvPr>
        <xdr:cNvSpPr/>
      </xdr:nvSpPr>
      <xdr:spPr>
        <a:xfrm>
          <a:off x="0" y="700826"/>
          <a:ext cx="563450" cy="734632"/>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496440</xdr:colOff>
      <xdr:row>4</xdr:row>
      <xdr:rowOff>201960</xdr:rowOff>
    </xdr:to>
    <xdr:sp macro="" textlink="">
      <xdr:nvSpPr>
        <xdr:cNvPr id="2" name="Line 1">
          <a:extLst>
            <a:ext uri="{FF2B5EF4-FFF2-40B4-BE49-F238E27FC236}">
              <a16:creationId xmlns:a16="http://schemas.microsoft.com/office/drawing/2014/main" id="{7F96EF5C-D616-4439-889F-A08BD2073B63}"/>
            </a:ext>
          </a:extLst>
        </xdr:cNvPr>
        <xdr:cNvSpPr/>
      </xdr:nvSpPr>
      <xdr:spPr>
        <a:xfrm>
          <a:off x="9360" y="904710"/>
          <a:ext cx="487080" cy="592650"/>
        </a:xfrm>
        <a:prstGeom prst="line">
          <a:avLst/>
        </a:prstGeom>
        <a:ln w="9360">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0</xdr:col>
      <xdr:colOff>496440</xdr:colOff>
      <xdr:row>4</xdr:row>
      <xdr:rowOff>201960</xdr:rowOff>
    </xdr:to>
    <xdr:sp macro="" textlink="">
      <xdr:nvSpPr>
        <xdr:cNvPr id="3" name="Line 1">
          <a:extLst>
            <a:ext uri="{FF2B5EF4-FFF2-40B4-BE49-F238E27FC236}">
              <a16:creationId xmlns:a16="http://schemas.microsoft.com/office/drawing/2014/main" id="{0A7F0D70-62B5-48B6-8A56-1C7798DFE5CD}"/>
            </a:ext>
          </a:extLst>
        </xdr:cNvPr>
        <xdr:cNvSpPr/>
      </xdr:nvSpPr>
      <xdr:spPr>
        <a:xfrm>
          <a:off x="9360" y="904710"/>
          <a:ext cx="487080" cy="592650"/>
        </a:xfrm>
        <a:prstGeom prst="line">
          <a:avLst/>
        </a:prstGeom>
        <a:ln w="9360">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2</xdr:row>
      <xdr:rowOff>4206</xdr:rowOff>
    </xdr:from>
    <xdr:to>
      <xdr:col>0</xdr:col>
      <xdr:colOff>540000</xdr:colOff>
      <xdr:row>4</xdr:row>
      <xdr:rowOff>197413</xdr:rowOff>
    </xdr:to>
    <xdr:sp macro="" textlink="">
      <xdr:nvSpPr>
        <xdr:cNvPr id="4" name="Line 1">
          <a:extLst>
            <a:ext uri="{FF2B5EF4-FFF2-40B4-BE49-F238E27FC236}">
              <a16:creationId xmlns:a16="http://schemas.microsoft.com/office/drawing/2014/main" id="{5620DBC0-03C4-40EF-AB42-DEFE6EA5640B}"/>
            </a:ext>
          </a:extLst>
        </xdr:cNvPr>
        <xdr:cNvSpPr/>
      </xdr:nvSpPr>
      <xdr:spPr>
        <a:xfrm>
          <a:off x="0" y="897329"/>
          <a:ext cx="540000" cy="594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20316;&#26989;&#12501;&#12457;&#12523;&#12480;\&#36275;&#31435;&#21306;&#24441;&#25152;\R7&#24180;&#24230;&#12288;&#25968;&#23383;&#12391;&#35211;&#12427;&#36275;&#31435;\&#21407;&#31295;\0722\&#30906;&#35469;&#28168;\2-09.xlsx" TargetMode="External"/><Relationship Id="rId1" Type="http://schemas.openxmlformats.org/officeDocument/2006/relationships/externalLinkPath" Target="/&#20316;&#26989;&#12501;&#12457;&#12523;&#12480;/&#36275;&#31435;&#21306;&#24441;&#25152;/R7&#24180;&#24230;&#12288;&#25968;&#23383;&#12391;&#35211;&#12427;&#36275;&#31435;/&#21407;&#31295;/0722/&#30906;&#35469;&#28168;/2-0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20316;&#26989;&#12501;&#12457;&#12523;&#12480;\&#36275;&#31435;&#21306;&#24441;&#25152;\R7&#24180;&#24230;&#12288;&#25968;&#23383;&#12391;&#35211;&#12427;&#36275;&#31435;\&#21407;&#31295;\0722\&#30906;&#35469;&#28168;\2-10(1)(2).xlsx" TargetMode="External"/><Relationship Id="rId1" Type="http://schemas.openxmlformats.org/officeDocument/2006/relationships/externalLinkPath" Target="/&#20316;&#26989;&#12501;&#12457;&#12523;&#12480;/&#36275;&#31435;&#21306;&#24441;&#25152;/R7&#24180;&#24230;&#12288;&#25968;&#23383;&#12391;&#35211;&#12427;&#36275;&#31435;/&#21407;&#31295;/0722/&#30906;&#35469;&#28168;/2-1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9(1)"/>
      <sheetName val="2-9(2)"/>
    </sheetNames>
    <sheetDataSet>
      <sheetData sheetId="0">
        <row r="11">
          <cell r="J11">
            <v>68269</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10(1)"/>
      <sheetName val="2-10(2)"/>
    </sheetNames>
    <sheetDataSet>
      <sheetData sheetId="0">
        <row r="11">
          <cell r="L11">
            <v>68187</v>
          </cell>
        </row>
      </sheetData>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0876D-3B2B-404E-A478-F795CB974CED}">
  <dimension ref="A1:AMK98"/>
  <sheetViews>
    <sheetView tabSelected="1" zoomScaleNormal="100" zoomScaleSheetLayoutView="130" zoomScalePageLayoutView="85" workbookViewId="0"/>
  </sheetViews>
  <sheetFormatPr defaultRowHeight="13.5" x14ac:dyDescent="0.15"/>
  <cols>
    <col min="1" max="1" width="7.875" style="1" customWidth="1"/>
    <col min="2" max="2" width="10.25" style="1" customWidth="1"/>
    <col min="3" max="3" width="10.375" style="1" customWidth="1"/>
    <col min="4" max="4" width="9.625" style="1" customWidth="1"/>
    <col min="5" max="5" width="11.625" style="1" customWidth="1"/>
    <col min="6" max="6" width="9.625" style="1" customWidth="1"/>
    <col min="7" max="7" width="9" style="1" customWidth="1"/>
    <col min="8" max="8" width="9.625" style="2" customWidth="1"/>
    <col min="9" max="9" width="8" style="1" customWidth="1"/>
    <col min="10" max="10" width="1" style="1" customWidth="1"/>
    <col min="11" max="1025" width="10.125" style="1" customWidth="1"/>
  </cols>
  <sheetData>
    <row r="1" spans="1:252" s="549" customFormat="1" ht="79.5" customHeight="1" x14ac:dyDescent="0.15">
      <c r="A1" s="4" t="s">
        <v>0</v>
      </c>
      <c r="B1" s="5"/>
      <c r="C1" s="5"/>
      <c r="D1" s="5"/>
      <c r="E1" s="5"/>
      <c r="F1" s="5"/>
      <c r="G1" s="5"/>
      <c r="H1" s="6"/>
      <c r="I1" s="718"/>
    </row>
    <row r="2" spans="1:252" x14ac:dyDescent="0.15">
      <c r="A2" s="7"/>
      <c r="B2" s="7"/>
      <c r="C2" s="7"/>
      <c r="D2" s="748" t="s">
        <v>1</v>
      </c>
      <c r="E2" s="748"/>
      <c r="F2" s="748"/>
      <c r="G2" s="748"/>
      <c r="H2" s="748"/>
      <c r="I2" s="748"/>
      <c r="J2" s="748"/>
    </row>
    <row r="3" spans="1:252" s="1" customFormat="1" ht="33" customHeight="1" x14ac:dyDescent="0.15">
      <c r="B3" s="7"/>
      <c r="C3" s="7"/>
      <c r="E3" s="7"/>
      <c r="F3" s="7"/>
      <c r="G3" s="7"/>
      <c r="H3" s="9"/>
    </row>
    <row r="4" spans="1:252" s="12" customFormat="1" ht="15" customHeight="1" thickBot="1" x14ac:dyDescent="0.2">
      <c r="A4" s="3" t="s">
        <v>2</v>
      </c>
      <c r="B4" s="11"/>
      <c r="C4" s="11"/>
      <c r="D4" s="7"/>
      <c r="E4" s="7"/>
      <c r="F4" s="7"/>
      <c r="G4" s="7"/>
      <c r="H4" s="9"/>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1:252" s="13" customFormat="1" ht="12.95" customHeight="1" thickTop="1" thickBot="1" x14ac:dyDescent="0.2">
      <c r="D5" s="11"/>
      <c r="E5" s="11"/>
      <c r="H5" s="14"/>
      <c r="J5" s="78" t="s">
        <v>47</v>
      </c>
    </row>
    <row r="6" spans="1:252" s="19" customFormat="1" ht="15.75" customHeight="1" thickTop="1" thickBot="1" x14ac:dyDescent="0.2">
      <c r="A6" s="15" t="s">
        <v>3</v>
      </c>
      <c r="B6" s="16" t="s">
        <v>548</v>
      </c>
      <c r="C6" s="16" t="s">
        <v>4</v>
      </c>
      <c r="D6" s="16" t="s">
        <v>5</v>
      </c>
      <c r="E6" s="16" t="s">
        <v>6</v>
      </c>
      <c r="F6" s="16" t="s">
        <v>7</v>
      </c>
      <c r="G6" s="17" t="s">
        <v>8</v>
      </c>
      <c r="H6" s="18" t="s">
        <v>547</v>
      </c>
      <c r="I6" s="746" t="s">
        <v>9</v>
      </c>
      <c r="J6" s="746"/>
    </row>
    <row r="7" spans="1:252" s="19" customFormat="1" ht="14.1" customHeight="1" thickTop="1" x14ac:dyDescent="0.15">
      <c r="A7" s="20"/>
      <c r="B7" s="21" t="s">
        <v>10</v>
      </c>
      <c r="C7" s="21" t="s">
        <v>11</v>
      </c>
      <c r="D7" s="21" t="s">
        <v>12</v>
      </c>
      <c r="E7" s="21" t="s">
        <v>13</v>
      </c>
      <c r="F7" s="21" t="s">
        <v>14</v>
      </c>
      <c r="G7" s="22" t="s">
        <v>550</v>
      </c>
      <c r="H7" s="23" t="s">
        <v>10</v>
      </c>
      <c r="I7" s="746"/>
      <c r="J7" s="746"/>
    </row>
    <row r="8" spans="1:252" s="19" customFormat="1" ht="15.75" customHeight="1" x14ac:dyDescent="0.15">
      <c r="A8" s="24" t="s">
        <v>15</v>
      </c>
      <c r="B8" s="25" t="s">
        <v>16</v>
      </c>
      <c r="C8" s="25" t="s">
        <v>17</v>
      </c>
      <c r="D8" s="25" t="s">
        <v>18</v>
      </c>
      <c r="E8" s="25" t="s">
        <v>17</v>
      </c>
      <c r="F8" s="25" t="s">
        <v>16</v>
      </c>
      <c r="G8" s="25" t="s">
        <v>19</v>
      </c>
      <c r="H8" s="26" t="s">
        <v>16</v>
      </c>
      <c r="I8" s="747" t="s">
        <v>20</v>
      </c>
      <c r="J8" s="747"/>
    </row>
    <row r="9" spans="1:252" s="19" customFormat="1" ht="12.95" customHeight="1" x14ac:dyDescent="0.15">
      <c r="A9" s="27" t="s">
        <v>21</v>
      </c>
      <c r="B9" s="28">
        <v>334251</v>
      </c>
      <c r="C9" s="29">
        <v>482170</v>
      </c>
      <c r="D9" s="30">
        <v>52315</v>
      </c>
      <c r="E9" s="31">
        <v>75466</v>
      </c>
      <c r="F9" s="30">
        <v>111900</v>
      </c>
      <c r="G9" s="32">
        <v>55.8</v>
      </c>
      <c r="H9" s="33">
        <v>349071</v>
      </c>
      <c r="I9" s="34">
        <v>4.4337937657628501</v>
      </c>
      <c r="J9" s="35"/>
    </row>
    <row r="10" spans="1:252" s="19" customFormat="1" ht="12.95" customHeight="1" x14ac:dyDescent="0.15">
      <c r="A10" s="27"/>
      <c r="B10" s="30"/>
      <c r="C10" s="31"/>
      <c r="D10" s="30"/>
      <c r="E10" s="31"/>
      <c r="F10" s="30"/>
      <c r="G10" s="32"/>
      <c r="H10" s="33"/>
      <c r="I10" s="34"/>
      <c r="J10" s="35"/>
    </row>
    <row r="11" spans="1:252" s="19" customFormat="1" ht="12.95" customHeight="1" x14ac:dyDescent="0.15">
      <c r="A11" s="36" t="s">
        <v>22</v>
      </c>
      <c r="B11" s="37">
        <v>69555</v>
      </c>
      <c r="C11" s="38">
        <v>1011636</v>
      </c>
      <c r="D11" s="37">
        <v>24932</v>
      </c>
      <c r="E11" s="38">
        <v>362621</v>
      </c>
      <c r="F11" s="37">
        <v>5063</v>
      </c>
      <c r="G11" s="39">
        <v>59.8</v>
      </c>
      <c r="H11" s="40">
        <v>75325</v>
      </c>
      <c r="I11" s="41">
        <v>8.2955934152828767</v>
      </c>
      <c r="J11" s="42"/>
    </row>
    <row r="12" spans="1:252" s="19" customFormat="1" ht="12.95" customHeight="1" x14ac:dyDescent="0.15">
      <c r="A12" s="36" t="s">
        <v>23</v>
      </c>
      <c r="B12" s="37">
        <v>131990</v>
      </c>
      <c r="C12" s="38">
        <v>746402</v>
      </c>
      <c r="D12" s="37">
        <v>38078</v>
      </c>
      <c r="E12" s="38">
        <v>215331</v>
      </c>
      <c r="F12" s="37">
        <v>18000</v>
      </c>
      <c r="G12" s="39">
        <v>51.9</v>
      </c>
      <c r="H12" s="40">
        <v>161090</v>
      </c>
      <c r="I12" s="41">
        <v>22.047124782180472</v>
      </c>
      <c r="J12" s="42"/>
    </row>
    <row r="13" spans="1:252" s="19" customFormat="1" ht="12.95" customHeight="1" x14ac:dyDescent="0.15">
      <c r="A13" s="36" t="s">
        <v>24</v>
      </c>
      <c r="B13" s="37">
        <v>184473</v>
      </c>
      <c r="C13" s="38">
        <v>692711</v>
      </c>
      <c r="D13" s="37">
        <v>93733</v>
      </c>
      <c r="E13" s="38">
        <v>351975</v>
      </c>
      <c r="F13" s="37">
        <v>1500</v>
      </c>
      <c r="G13" s="39">
        <v>62.3</v>
      </c>
      <c r="H13" s="40">
        <v>204204</v>
      </c>
      <c r="I13" s="43">
        <v>10.695874192971333</v>
      </c>
      <c r="J13" s="42"/>
    </row>
    <row r="14" spans="1:252" s="19" customFormat="1" ht="12.95" customHeight="1" x14ac:dyDescent="0.15">
      <c r="A14" s="36" t="s">
        <v>25</v>
      </c>
      <c r="B14" s="37">
        <v>184179</v>
      </c>
      <c r="C14" s="38">
        <v>527392</v>
      </c>
      <c r="D14" s="37">
        <v>56271</v>
      </c>
      <c r="E14" s="38">
        <v>161131</v>
      </c>
      <c r="F14" s="37">
        <v>30881</v>
      </c>
      <c r="G14" s="39">
        <v>56.3</v>
      </c>
      <c r="H14" s="40">
        <v>190564</v>
      </c>
      <c r="I14" s="43">
        <v>3.466736164274975</v>
      </c>
      <c r="J14" s="42"/>
    </row>
    <row r="15" spans="1:252" s="19" customFormat="1" ht="12.95" customHeight="1" x14ac:dyDescent="0.15">
      <c r="A15" s="36" t="s">
        <v>26</v>
      </c>
      <c r="B15" s="37">
        <v>127189</v>
      </c>
      <c r="C15" s="38">
        <v>547811</v>
      </c>
      <c r="D15" s="37">
        <v>39505</v>
      </c>
      <c r="E15" s="38">
        <v>170150</v>
      </c>
      <c r="F15" s="37">
        <v>23000</v>
      </c>
      <c r="G15" s="39">
        <v>56.9</v>
      </c>
      <c r="H15" s="40">
        <v>160956</v>
      </c>
      <c r="I15" s="43">
        <v>26.54867952417268</v>
      </c>
      <c r="J15" s="42"/>
    </row>
    <row r="16" spans="1:252" s="19" customFormat="1" ht="12.95" customHeight="1" x14ac:dyDescent="0.15">
      <c r="A16" s="36"/>
      <c r="B16" s="37"/>
      <c r="D16" s="37"/>
      <c r="F16" s="37"/>
      <c r="G16" s="39"/>
      <c r="H16" s="40"/>
      <c r="I16" s="43"/>
      <c r="J16" s="42"/>
    </row>
    <row r="17" spans="1:10" s="19" customFormat="1" ht="12.95" customHeight="1" x14ac:dyDescent="0.15">
      <c r="A17" s="36" t="s">
        <v>27</v>
      </c>
      <c r="B17" s="37">
        <v>118298</v>
      </c>
      <c r="C17" s="38">
        <v>556990</v>
      </c>
      <c r="D17" s="37">
        <v>25025</v>
      </c>
      <c r="E17" s="38">
        <v>117827</v>
      </c>
      <c r="F17" s="37">
        <v>30500</v>
      </c>
      <c r="G17" s="39">
        <v>54.5</v>
      </c>
      <c r="H17" s="40">
        <v>130357</v>
      </c>
      <c r="I17" s="43">
        <v>10.193747992358283</v>
      </c>
      <c r="J17" s="42"/>
    </row>
    <row r="18" spans="1:10" s="19" customFormat="1" ht="12.95" customHeight="1" x14ac:dyDescent="0.15">
      <c r="A18" s="36" t="s">
        <v>28</v>
      </c>
      <c r="B18" s="37">
        <v>137122</v>
      </c>
      <c r="C18" s="38">
        <v>481882</v>
      </c>
      <c r="D18" s="37">
        <v>29539</v>
      </c>
      <c r="E18" s="38">
        <v>103808</v>
      </c>
      <c r="F18" s="37">
        <v>44427</v>
      </c>
      <c r="G18" s="39">
        <v>60.1</v>
      </c>
      <c r="H18" s="40">
        <v>143860</v>
      </c>
      <c r="I18" s="43">
        <v>4.9138723180817134</v>
      </c>
      <c r="J18" s="42"/>
    </row>
    <row r="19" spans="1:10" s="19" customFormat="1" ht="12.95" customHeight="1" x14ac:dyDescent="0.15">
      <c r="A19" s="36" t="s">
        <v>29</v>
      </c>
      <c r="B19" s="37">
        <v>254272</v>
      </c>
      <c r="C19" s="38">
        <v>471653</v>
      </c>
      <c r="D19" s="37">
        <v>60406</v>
      </c>
      <c r="E19" s="38">
        <v>112048</v>
      </c>
      <c r="F19" s="37">
        <v>66585</v>
      </c>
      <c r="G19" s="39">
        <v>57.8</v>
      </c>
      <c r="H19" s="40">
        <v>278227</v>
      </c>
      <c r="I19" s="43">
        <v>9.4210137175937625</v>
      </c>
      <c r="J19" s="42"/>
    </row>
    <row r="20" spans="1:10" s="19" customFormat="1" ht="12.95" customHeight="1" x14ac:dyDescent="0.15">
      <c r="A20" s="36" t="s">
        <v>30</v>
      </c>
      <c r="B20" s="37">
        <v>204729</v>
      </c>
      <c r="C20" s="38">
        <v>501443</v>
      </c>
      <c r="D20" s="37">
        <v>53951</v>
      </c>
      <c r="E20" s="38">
        <v>132142</v>
      </c>
      <c r="F20" s="37">
        <v>43800</v>
      </c>
      <c r="G20" s="39">
        <v>55.3</v>
      </c>
      <c r="H20" s="40">
        <v>235496</v>
      </c>
      <c r="I20" s="43">
        <v>15.028159176276933</v>
      </c>
      <c r="J20" s="42"/>
    </row>
    <row r="21" spans="1:10" s="19" customFormat="1" ht="12.95" customHeight="1" x14ac:dyDescent="0.15">
      <c r="A21" s="36" t="s">
        <v>31</v>
      </c>
      <c r="B21" s="37">
        <v>129606</v>
      </c>
      <c r="C21" s="38">
        <v>463673</v>
      </c>
      <c r="D21" s="37">
        <v>49130</v>
      </c>
      <c r="E21" s="38">
        <v>175766</v>
      </c>
      <c r="F21" s="37">
        <v>19500</v>
      </c>
      <c r="G21" s="39">
        <v>61.8</v>
      </c>
      <c r="H21" s="40">
        <v>141931</v>
      </c>
      <c r="I21" s="43">
        <v>9.509590605373198</v>
      </c>
      <c r="J21" s="42"/>
    </row>
    <row r="22" spans="1:10" s="19" customFormat="1" ht="12.95" customHeight="1" x14ac:dyDescent="0.15">
      <c r="A22" s="36"/>
      <c r="B22" s="37"/>
      <c r="D22" s="37"/>
      <c r="F22" s="37"/>
      <c r="G22" s="39"/>
      <c r="H22" s="40"/>
      <c r="I22" s="43"/>
      <c r="J22" s="42"/>
    </row>
    <row r="23" spans="1:10" s="19" customFormat="1" ht="12.95" customHeight="1" x14ac:dyDescent="0.15">
      <c r="A23" s="36" t="s">
        <v>32</v>
      </c>
      <c r="B23" s="37">
        <v>340543</v>
      </c>
      <c r="C23" s="38">
        <v>464187</v>
      </c>
      <c r="D23" s="37">
        <v>81857</v>
      </c>
      <c r="E23" s="38">
        <v>111577</v>
      </c>
      <c r="F23" s="37">
        <v>83222</v>
      </c>
      <c r="G23" s="39">
        <v>56.1</v>
      </c>
      <c r="H23" s="40">
        <v>352002</v>
      </c>
      <c r="I23" s="43">
        <v>3.3649201422434105</v>
      </c>
      <c r="J23" s="42"/>
    </row>
    <row r="24" spans="1:10" s="19" customFormat="1" ht="12.95" customHeight="1" x14ac:dyDescent="0.15">
      <c r="A24" s="36" t="s">
        <v>33</v>
      </c>
      <c r="B24" s="37">
        <v>370200</v>
      </c>
      <c r="C24" s="38">
        <v>403206</v>
      </c>
      <c r="D24" s="37">
        <v>131934</v>
      </c>
      <c r="E24" s="38">
        <v>143697</v>
      </c>
      <c r="F24" s="37">
        <v>67636</v>
      </c>
      <c r="G24" s="39">
        <v>63.4</v>
      </c>
      <c r="H24" s="40">
        <v>398275</v>
      </c>
      <c r="I24" s="43">
        <v>7.5837385197190743</v>
      </c>
      <c r="J24" s="42"/>
    </row>
    <row r="25" spans="1:10" s="19" customFormat="1" ht="12.95" customHeight="1" x14ac:dyDescent="0.15">
      <c r="A25" s="36" t="s">
        <v>34</v>
      </c>
      <c r="B25" s="37">
        <v>120510</v>
      </c>
      <c r="C25" s="38">
        <v>522573</v>
      </c>
      <c r="D25" s="37">
        <v>63669</v>
      </c>
      <c r="E25" s="38">
        <v>276091</v>
      </c>
      <c r="F25" s="37">
        <v>1500</v>
      </c>
      <c r="G25" s="39">
        <v>65.599999999999994</v>
      </c>
      <c r="H25" s="40">
        <v>145070</v>
      </c>
      <c r="I25" s="43">
        <v>20.380051448012605</v>
      </c>
      <c r="J25" s="42"/>
    </row>
    <row r="26" spans="1:10" s="19" customFormat="1" ht="12.95" customHeight="1" x14ac:dyDescent="0.15">
      <c r="A26" s="36" t="s">
        <v>35</v>
      </c>
      <c r="B26" s="37">
        <v>201005</v>
      </c>
      <c r="C26" s="38">
        <v>595788</v>
      </c>
      <c r="D26" s="37">
        <v>36260</v>
      </c>
      <c r="E26" s="38">
        <v>107476</v>
      </c>
      <c r="F26" s="37">
        <v>45397</v>
      </c>
      <c r="G26" s="39">
        <v>45.8</v>
      </c>
      <c r="H26" s="40">
        <v>196037</v>
      </c>
      <c r="I26" s="41">
        <v>-2.4715803089475408</v>
      </c>
      <c r="J26" s="42"/>
    </row>
    <row r="27" spans="1:10" s="19" customFormat="1" ht="12.95" customHeight="1" x14ac:dyDescent="0.15">
      <c r="A27" s="36" t="s">
        <v>36</v>
      </c>
      <c r="B27" s="37">
        <v>221731</v>
      </c>
      <c r="C27" s="38">
        <v>387071</v>
      </c>
      <c r="D27" s="37">
        <v>69253</v>
      </c>
      <c r="E27" s="38">
        <v>120894</v>
      </c>
      <c r="F27" s="37">
        <v>52550</v>
      </c>
      <c r="G27" s="39">
        <v>64.5</v>
      </c>
      <c r="H27" s="40">
        <v>245001</v>
      </c>
      <c r="I27" s="43">
        <v>10.494698531103008</v>
      </c>
      <c r="J27" s="42"/>
    </row>
    <row r="28" spans="1:10" s="19" customFormat="1" ht="12.95" customHeight="1" x14ac:dyDescent="0.15">
      <c r="A28" s="36"/>
      <c r="B28" s="37"/>
      <c r="D28" s="37"/>
      <c r="F28" s="37"/>
      <c r="G28" s="39"/>
      <c r="H28" s="40"/>
      <c r="I28" s="43"/>
      <c r="J28" s="42"/>
    </row>
    <row r="29" spans="1:10" s="19" customFormat="1" ht="12.95" customHeight="1" x14ac:dyDescent="0.15">
      <c r="A29" s="36" t="s">
        <v>37</v>
      </c>
      <c r="B29" s="37">
        <v>152974</v>
      </c>
      <c r="C29" s="38">
        <v>524512</v>
      </c>
      <c r="D29" s="37">
        <v>35817</v>
      </c>
      <c r="E29" s="38">
        <v>122808</v>
      </c>
      <c r="F29" s="37">
        <v>37900</v>
      </c>
      <c r="G29" s="39">
        <v>54.7</v>
      </c>
      <c r="H29" s="40">
        <v>170618</v>
      </c>
      <c r="I29" s="43">
        <v>11.533986167584033</v>
      </c>
      <c r="J29" s="42"/>
    </row>
    <row r="30" spans="1:10" s="19" customFormat="1" ht="12.95" customHeight="1" x14ac:dyDescent="0.15">
      <c r="A30" s="36" t="s">
        <v>38</v>
      </c>
      <c r="B30" s="37">
        <v>178524</v>
      </c>
      <c r="C30" s="38">
        <v>499087</v>
      </c>
      <c r="D30" s="37">
        <v>33066</v>
      </c>
      <c r="E30" s="38">
        <v>92440</v>
      </c>
      <c r="F30" s="37">
        <v>58200</v>
      </c>
      <c r="G30" s="39">
        <v>58</v>
      </c>
      <c r="H30" s="40">
        <v>189763</v>
      </c>
      <c r="I30" s="41">
        <v>6.2955120880105797</v>
      </c>
      <c r="J30" s="42"/>
    </row>
    <row r="31" spans="1:10" s="19" customFormat="1" ht="12.95" customHeight="1" x14ac:dyDescent="0.15">
      <c r="A31" s="36" t="s">
        <v>39</v>
      </c>
      <c r="B31" s="37">
        <v>121217</v>
      </c>
      <c r="C31" s="38">
        <v>552826</v>
      </c>
      <c r="D31" s="37">
        <v>19064</v>
      </c>
      <c r="E31" s="38">
        <v>86944</v>
      </c>
      <c r="F31" s="37">
        <v>45760</v>
      </c>
      <c r="G31" s="39">
        <v>59.9</v>
      </c>
      <c r="H31" s="40">
        <v>131186</v>
      </c>
      <c r="I31" s="43">
        <v>8.2240939802173063</v>
      </c>
      <c r="J31" s="42"/>
    </row>
    <row r="32" spans="1:10" s="19" customFormat="1" ht="12.95" customHeight="1" x14ac:dyDescent="0.15">
      <c r="A32" s="36" t="s">
        <v>40</v>
      </c>
      <c r="B32" s="37">
        <v>251633</v>
      </c>
      <c r="C32" s="38">
        <v>439206</v>
      </c>
      <c r="D32" s="37">
        <v>51928</v>
      </c>
      <c r="E32" s="38">
        <v>90636</v>
      </c>
      <c r="F32" s="37">
        <v>82500</v>
      </c>
      <c r="G32" s="39">
        <v>60.1</v>
      </c>
      <c r="H32" s="40">
        <v>272462</v>
      </c>
      <c r="I32" s="43">
        <v>8.2775311664209372</v>
      </c>
      <c r="J32" s="42"/>
    </row>
    <row r="33" spans="1:10" s="19" customFormat="1" ht="12.95" customHeight="1" x14ac:dyDescent="0.15">
      <c r="A33" s="36" t="s">
        <v>41</v>
      </c>
      <c r="B33" s="37">
        <v>319903</v>
      </c>
      <c r="C33" s="38">
        <v>431404</v>
      </c>
      <c r="D33" s="37">
        <v>69537</v>
      </c>
      <c r="E33" s="38">
        <v>93774</v>
      </c>
      <c r="F33" s="37">
        <v>98562</v>
      </c>
      <c r="G33" s="39">
        <v>60.4</v>
      </c>
      <c r="H33" s="40">
        <v>348777</v>
      </c>
      <c r="I33" s="43">
        <v>9.0258609641047371</v>
      </c>
      <c r="J33" s="42"/>
    </row>
    <row r="34" spans="1:10" s="19" customFormat="1" ht="12.95" customHeight="1" x14ac:dyDescent="0.15">
      <c r="A34" s="36"/>
      <c r="B34" s="37"/>
      <c r="C34" s="38"/>
      <c r="D34" s="37"/>
      <c r="E34" s="38"/>
      <c r="F34" s="37"/>
      <c r="G34" s="39"/>
      <c r="H34" s="40"/>
      <c r="I34" s="43"/>
      <c r="J34" s="42"/>
    </row>
    <row r="35" spans="1:10" s="19" customFormat="1" ht="12.95" customHeight="1" x14ac:dyDescent="0.15">
      <c r="A35" s="44" t="s">
        <v>42</v>
      </c>
      <c r="B35" s="37">
        <v>238990</v>
      </c>
      <c r="C35" s="38">
        <v>511756</v>
      </c>
      <c r="D35" s="37">
        <v>34174</v>
      </c>
      <c r="E35" s="38">
        <v>73178</v>
      </c>
      <c r="F35" s="37">
        <v>88500</v>
      </c>
      <c r="G35" s="39">
        <v>58.8</v>
      </c>
      <c r="H35" s="40">
        <v>256976</v>
      </c>
      <c r="I35" s="41">
        <v>7.5258379011674092</v>
      </c>
      <c r="J35" s="42"/>
    </row>
    <row r="36" spans="1:10" s="19" customFormat="1" ht="12.95" customHeight="1" x14ac:dyDescent="0.15">
      <c r="A36" s="36" t="s">
        <v>43</v>
      </c>
      <c r="B36" s="37">
        <v>318201</v>
      </c>
      <c r="C36" s="38">
        <v>461187</v>
      </c>
      <c r="D36" s="37">
        <v>62144</v>
      </c>
      <c r="E36" s="38">
        <v>90069</v>
      </c>
      <c r="F36" s="37">
        <v>105400</v>
      </c>
      <c r="G36" s="39">
        <v>59.2</v>
      </c>
      <c r="H36" s="40">
        <v>324643</v>
      </c>
      <c r="I36" s="41">
        <v>2.0245065226067727</v>
      </c>
      <c r="J36" s="42"/>
    </row>
    <row r="37" spans="1:10" s="19" customFormat="1" ht="12.95" customHeight="1" x14ac:dyDescent="0.15">
      <c r="A37" s="36"/>
      <c r="B37" s="37"/>
      <c r="C37" s="38"/>
      <c r="D37" s="37"/>
      <c r="E37" s="38"/>
      <c r="F37" s="37"/>
      <c r="G37" s="39"/>
      <c r="H37" s="40"/>
      <c r="I37" s="41"/>
      <c r="J37" s="42"/>
    </row>
    <row r="38" spans="1:10" s="19" customFormat="1" ht="12.6" customHeight="1" x14ac:dyDescent="0.15">
      <c r="A38" s="45" t="s">
        <v>44</v>
      </c>
      <c r="B38" s="46">
        <v>4711096</v>
      </c>
      <c r="C38" s="47">
        <v>488550</v>
      </c>
      <c r="D38" s="46">
        <v>1211586</v>
      </c>
      <c r="E38" s="47">
        <v>125644</v>
      </c>
      <c r="F38" s="47">
        <v>1162283</v>
      </c>
      <c r="G38" s="48">
        <v>58.3</v>
      </c>
      <c r="H38" s="49">
        <v>5101891</v>
      </c>
      <c r="I38" s="50">
        <v>8.2952034940489519</v>
      </c>
      <c r="J38" s="51"/>
    </row>
    <row r="39" spans="1:10" s="8" customFormat="1" ht="12" customHeight="1" x14ac:dyDescent="0.15">
      <c r="A39" s="8" t="s">
        <v>531</v>
      </c>
      <c r="H39" s="52"/>
      <c r="I39" s="53"/>
      <c r="J39" s="53"/>
    </row>
    <row r="40" spans="1:10" s="8" customFormat="1" ht="12" customHeight="1" x14ac:dyDescent="0.15">
      <c r="C40" s="8" t="s">
        <v>48</v>
      </c>
      <c r="H40" s="52"/>
      <c r="I40" s="53"/>
      <c r="J40" s="53"/>
    </row>
    <row r="41" spans="1:10" s="8" customFormat="1" ht="12" customHeight="1" x14ac:dyDescent="0.15">
      <c r="C41" s="8" t="s">
        <v>45</v>
      </c>
      <c r="D41" s="54"/>
      <c r="H41" s="52"/>
      <c r="I41" s="53"/>
      <c r="J41" s="53" t="s">
        <v>46</v>
      </c>
    </row>
    <row r="42" spans="1:10" s="8" customFormat="1" ht="10.5" x14ac:dyDescent="0.15">
      <c r="D42" s="54"/>
      <c r="H42" s="52"/>
      <c r="I42" s="53"/>
    </row>
    <row r="43" spans="1:10" s="55" customFormat="1" ht="9" x14ac:dyDescent="0.15">
      <c r="H43" s="56"/>
    </row>
    <row r="44" spans="1:10" s="57" customFormat="1" ht="11.25" x14ac:dyDescent="0.15">
      <c r="B44" s="58"/>
      <c r="C44" s="59"/>
      <c r="D44" s="58"/>
      <c r="E44" s="59"/>
      <c r="F44" s="58"/>
      <c r="G44" s="58"/>
      <c r="H44" s="58"/>
      <c r="I44" s="58"/>
    </row>
    <row r="45" spans="1:10" s="19" customFormat="1" ht="11.25" x14ac:dyDescent="0.15">
      <c r="H45" s="60"/>
    </row>
    <row r="46" spans="1:10" s="19" customFormat="1" ht="11.25" x14ac:dyDescent="0.15">
      <c r="H46" s="60"/>
    </row>
    <row r="47" spans="1:10" s="19" customFormat="1" ht="11.25" x14ac:dyDescent="0.15">
      <c r="H47" s="60"/>
    </row>
    <row r="48" spans="1:10" s="19" customFormat="1" ht="11.25" x14ac:dyDescent="0.15">
      <c r="H48" s="60"/>
    </row>
    <row r="49" spans="8:8" s="19" customFormat="1" ht="11.25" x14ac:dyDescent="0.15">
      <c r="H49" s="60"/>
    </row>
    <row r="50" spans="8:8" s="19" customFormat="1" ht="11.25" x14ac:dyDescent="0.15">
      <c r="H50" s="60"/>
    </row>
    <row r="51" spans="8:8" s="19" customFormat="1" ht="11.25" x14ac:dyDescent="0.15">
      <c r="H51" s="60"/>
    </row>
    <row r="52" spans="8:8" s="19" customFormat="1" ht="11.25" x14ac:dyDescent="0.15">
      <c r="H52" s="60"/>
    </row>
    <row r="53" spans="8:8" s="19" customFormat="1" ht="11.25" x14ac:dyDescent="0.15">
      <c r="H53" s="60"/>
    </row>
    <row r="54" spans="8:8" s="19" customFormat="1" ht="11.25" x14ac:dyDescent="0.15">
      <c r="H54" s="60"/>
    </row>
    <row r="55" spans="8:8" s="19" customFormat="1" ht="11.25" x14ac:dyDescent="0.15">
      <c r="H55" s="60"/>
    </row>
    <row r="56" spans="8:8" s="19" customFormat="1" ht="11.25" x14ac:dyDescent="0.15">
      <c r="H56" s="60"/>
    </row>
    <row r="57" spans="8:8" s="19" customFormat="1" ht="11.25" x14ac:dyDescent="0.15">
      <c r="H57" s="60"/>
    </row>
    <row r="58" spans="8:8" s="19" customFormat="1" ht="11.25" x14ac:dyDescent="0.15">
      <c r="H58" s="60"/>
    </row>
    <row r="59" spans="8:8" s="19" customFormat="1" ht="11.25" x14ac:dyDescent="0.15">
      <c r="H59" s="60"/>
    </row>
    <row r="60" spans="8:8" s="19" customFormat="1" ht="11.25" x14ac:dyDescent="0.15">
      <c r="H60" s="60"/>
    </row>
    <row r="61" spans="8:8" s="19" customFormat="1" ht="11.25" x14ac:dyDescent="0.15">
      <c r="H61" s="60"/>
    </row>
    <row r="62" spans="8:8" s="19" customFormat="1" ht="11.25" x14ac:dyDescent="0.15">
      <c r="H62" s="60"/>
    </row>
    <row r="63" spans="8:8" s="19" customFormat="1" ht="11.25" x14ac:dyDescent="0.15">
      <c r="H63" s="60"/>
    </row>
    <row r="64" spans="8:8" s="19" customFormat="1" ht="11.25" x14ac:dyDescent="0.15">
      <c r="H64" s="60"/>
    </row>
    <row r="65" spans="8:8" s="19" customFormat="1" ht="11.25" x14ac:dyDescent="0.15">
      <c r="H65" s="60"/>
    </row>
    <row r="66" spans="8:8" s="19" customFormat="1" ht="11.25" x14ac:dyDescent="0.15">
      <c r="H66" s="60"/>
    </row>
    <row r="67" spans="8:8" s="19" customFormat="1" ht="11.25" x14ac:dyDescent="0.15">
      <c r="H67" s="60"/>
    </row>
    <row r="68" spans="8:8" s="19" customFormat="1" ht="11.25" x14ac:dyDescent="0.15">
      <c r="H68" s="60"/>
    </row>
    <row r="69" spans="8:8" s="19" customFormat="1" ht="11.25" x14ac:dyDescent="0.15">
      <c r="H69" s="60"/>
    </row>
    <row r="70" spans="8:8" s="19" customFormat="1" ht="11.25" x14ac:dyDescent="0.15">
      <c r="H70" s="60"/>
    </row>
    <row r="71" spans="8:8" s="19" customFormat="1" ht="11.25" x14ac:dyDescent="0.15">
      <c r="H71" s="60"/>
    </row>
    <row r="72" spans="8:8" s="19" customFormat="1" ht="11.25" x14ac:dyDescent="0.15">
      <c r="H72" s="60"/>
    </row>
    <row r="73" spans="8:8" s="19" customFormat="1" ht="11.25" x14ac:dyDescent="0.15">
      <c r="H73" s="60"/>
    </row>
    <row r="74" spans="8:8" s="19" customFormat="1" ht="11.25" x14ac:dyDescent="0.15">
      <c r="H74" s="60"/>
    </row>
    <row r="75" spans="8:8" s="19" customFormat="1" ht="11.25" x14ac:dyDescent="0.15">
      <c r="H75" s="60"/>
    </row>
    <row r="76" spans="8:8" s="19" customFormat="1" ht="11.25" x14ac:dyDescent="0.15">
      <c r="H76" s="60"/>
    </row>
    <row r="77" spans="8:8" s="19" customFormat="1" ht="11.25" x14ac:dyDescent="0.15">
      <c r="H77" s="60"/>
    </row>
    <row r="78" spans="8:8" s="19" customFormat="1" ht="11.25" x14ac:dyDescent="0.15">
      <c r="H78" s="60"/>
    </row>
    <row r="79" spans="8:8" s="19" customFormat="1" ht="11.25" x14ac:dyDescent="0.15">
      <c r="H79" s="60"/>
    </row>
    <row r="80" spans="8:8" s="19" customFormat="1" ht="11.25" x14ac:dyDescent="0.15">
      <c r="H80" s="60"/>
    </row>
    <row r="81" spans="8:8" s="19" customFormat="1" ht="11.25" x14ac:dyDescent="0.15">
      <c r="H81" s="60"/>
    </row>
    <row r="82" spans="8:8" s="19" customFormat="1" ht="11.25" x14ac:dyDescent="0.15">
      <c r="H82" s="60"/>
    </row>
    <row r="83" spans="8:8" s="19" customFormat="1" ht="11.25" x14ac:dyDescent="0.15">
      <c r="H83" s="60"/>
    </row>
    <row r="84" spans="8:8" s="19" customFormat="1" ht="11.25" x14ac:dyDescent="0.15">
      <c r="H84" s="60"/>
    </row>
    <row r="85" spans="8:8" s="19" customFormat="1" ht="11.25" x14ac:dyDescent="0.15">
      <c r="H85" s="60"/>
    </row>
    <row r="86" spans="8:8" s="19" customFormat="1" ht="11.25" x14ac:dyDescent="0.15">
      <c r="H86" s="60"/>
    </row>
    <row r="87" spans="8:8" s="19" customFormat="1" ht="11.25" x14ac:dyDescent="0.15">
      <c r="H87" s="60"/>
    </row>
    <row r="88" spans="8:8" s="19" customFormat="1" ht="11.25" x14ac:dyDescent="0.15">
      <c r="H88" s="60"/>
    </row>
    <row r="89" spans="8:8" s="19" customFormat="1" ht="11.25" x14ac:dyDescent="0.15">
      <c r="H89" s="60"/>
    </row>
    <row r="90" spans="8:8" s="19" customFormat="1" ht="11.25" x14ac:dyDescent="0.15">
      <c r="H90" s="60"/>
    </row>
    <row r="91" spans="8:8" s="19" customFormat="1" ht="11.25" x14ac:dyDescent="0.15">
      <c r="H91" s="60"/>
    </row>
    <row r="92" spans="8:8" s="19" customFormat="1" ht="11.25" x14ac:dyDescent="0.15">
      <c r="H92" s="60"/>
    </row>
    <row r="93" spans="8:8" s="19" customFormat="1" ht="11.25" x14ac:dyDescent="0.15">
      <c r="H93" s="60"/>
    </row>
    <row r="94" spans="8:8" s="19" customFormat="1" ht="11.25" x14ac:dyDescent="0.15">
      <c r="H94" s="60"/>
    </row>
    <row r="95" spans="8:8" s="19" customFormat="1" ht="11.25" x14ac:dyDescent="0.15">
      <c r="H95" s="60"/>
    </row>
    <row r="96" spans="8:8" s="19" customFormat="1" ht="11.25" x14ac:dyDescent="0.15">
      <c r="H96" s="60"/>
    </row>
    <row r="97" spans="8:8" s="19" customFormat="1" ht="11.25" x14ac:dyDescent="0.15">
      <c r="H97" s="60"/>
    </row>
    <row r="98" spans="8:8" s="19" customFormat="1" ht="11.25" x14ac:dyDescent="0.15">
      <c r="H98" s="60"/>
    </row>
  </sheetData>
  <mergeCells count="3">
    <mergeCell ref="I6:J7"/>
    <mergeCell ref="I8:J8"/>
    <mergeCell ref="D2:J2"/>
  </mergeCells>
  <phoneticPr fontId="14"/>
  <printOptions horizontalCentered="1"/>
  <pageMargins left="0" right="0" top="0.39370078740157483" bottom="0.39370078740157483" header="0.51181102362204722" footer="0.51181102362204722"/>
  <pageSetup paperSize="9" firstPageNumber="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EDFC-A4C6-4603-B468-6BD7C0F8D556}">
  <dimension ref="A1:AMK11"/>
  <sheetViews>
    <sheetView zoomScaleNormal="100" zoomScaleSheetLayoutView="115" zoomScalePageLayoutView="200" workbookViewId="0"/>
  </sheetViews>
  <sheetFormatPr defaultRowHeight="13.5" x14ac:dyDescent="0.15"/>
  <cols>
    <col min="1" max="1" width="7.125" style="166" customWidth="1"/>
    <col min="2" max="2" width="5.875" style="166" customWidth="1"/>
    <col min="3" max="3" width="7.125" style="166" customWidth="1"/>
    <col min="4" max="4" width="7.625" style="166" customWidth="1"/>
    <col min="5" max="5" width="7.125" style="166" customWidth="1"/>
    <col min="6" max="8" width="5.875" style="166" customWidth="1"/>
    <col min="9" max="9" width="7.625" style="166" customWidth="1"/>
    <col min="10" max="10" width="5.875" style="166" customWidth="1"/>
    <col min="11" max="11" width="7.125" style="166" customWidth="1"/>
    <col min="12" max="12" width="5.875" style="166" customWidth="1"/>
    <col min="13" max="13" width="8.125" style="166" customWidth="1"/>
    <col min="14" max="1025" width="9" style="166" customWidth="1"/>
  </cols>
  <sheetData>
    <row r="1" spans="1:15" ht="15" customHeight="1" thickBot="1" x14ac:dyDescent="0.2">
      <c r="A1" s="179" t="s">
        <v>169</v>
      </c>
    </row>
    <row r="2" spans="1:15" s="182" customFormat="1" ht="15.95" customHeight="1" thickTop="1" thickBot="1" x14ac:dyDescent="0.2">
      <c r="A2" s="180" t="s">
        <v>3</v>
      </c>
      <c r="B2" s="767" t="s">
        <v>170</v>
      </c>
      <c r="C2" s="181"/>
      <c r="D2" s="181"/>
      <c r="E2" s="181"/>
      <c r="F2" s="767" t="s">
        <v>171</v>
      </c>
      <c r="G2" s="767" t="s">
        <v>172</v>
      </c>
      <c r="H2" s="181"/>
      <c r="I2" s="181"/>
      <c r="J2" s="181"/>
      <c r="K2" s="181"/>
      <c r="L2" s="192"/>
      <c r="M2" s="193"/>
    </row>
    <row r="3" spans="1:15" s="197" customFormat="1" ht="15.95" customHeight="1" thickTop="1" thickBot="1" x14ac:dyDescent="0.2">
      <c r="A3" s="183"/>
      <c r="B3" s="767"/>
      <c r="C3" s="194" t="s">
        <v>91</v>
      </c>
      <c r="D3" s="194" t="s">
        <v>92</v>
      </c>
      <c r="E3" s="194" t="s">
        <v>173</v>
      </c>
      <c r="F3" s="767"/>
      <c r="G3" s="767"/>
      <c r="H3" s="194" t="s">
        <v>174</v>
      </c>
      <c r="I3" s="194" t="s">
        <v>95</v>
      </c>
      <c r="J3" s="194" t="s">
        <v>175</v>
      </c>
      <c r="K3" s="194" t="s">
        <v>96</v>
      </c>
      <c r="L3" s="195" t="s">
        <v>97</v>
      </c>
      <c r="M3" s="196" t="s">
        <v>167</v>
      </c>
    </row>
    <row r="4" spans="1:15" s="197" customFormat="1" ht="15.95" customHeight="1" thickTop="1" x14ac:dyDescent="0.15">
      <c r="A4" s="184" t="s">
        <v>55</v>
      </c>
      <c r="B4" s="767"/>
      <c r="C4" s="185"/>
      <c r="D4" s="185"/>
      <c r="E4" s="185"/>
      <c r="F4" s="767"/>
      <c r="G4" s="767"/>
      <c r="H4" s="185"/>
      <c r="I4" s="185"/>
      <c r="J4" s="185"/>
      <c r="K4" s="185"/>
      <c r="L4" s="186"/>
      <c r="M4" s="187"/>
    </row>
    <row r="5" spans="1:15" s="202" customFormat="1" ht="18" customHeight="1" x14ac:dyDescent="0.15">
      <c r="A5" s="173" t="s">
        <v>150</v>
      </c>
      <c r="B5" s="198">
        <v>920</v>
      </c>
      <c r="C5" s="199">
        <v>25119</v>
      </c>
      <c r="D5" s="199">
        <v>186816</v>
      </c>
      <c r="E5" s="199">
        <v>25464</v>
      </c>
      <c r="F5" s="199">
        <v>761</v>
      </c>
      <c r="G5" s="199">
        <v>85</v>
      </c>
      <c r="H5" s="199">
        <v>4967</v>
      </c>
      <c r="I5" s="199">
        <v>26837</v>
      </c>
      <c r="J5" s="199">
        <v>2779</v>
      </c>
      <c r="K5" s="199">
        <v>49774</v>
      </c>
      <c r="L5" s="200">
        <v>3323</v>
      </c>
      <c r="M5" s="201">
        <v>326844</v>
      </c>
      <c r="N5" s="197"/>
    </row>
    <row r="6" spans="1:15" s="202" customFormat="1" ht="18" customHeight="1" x14ac:dyDescent="0.15">
      <c r="A6" s="203">
        <v>5</v>
      </c>
      <c r="B6" s="204">
        <f>955364/1000</f>
        <v>955.36400000000003</v>
      </c>
      <c r="C6" s="205">
        <f>18516015/1000</f>
        <v>18516.014999999999</v>
      </c>
      <c r="D6" s="205">
        <f>193416140/1000</f>
        <v>193416.14</v>
      </c>
      <c r="E6" s="205">
        <f>20919811/1000</f>
        <v>20919.811000000002</v>
      </c>
      <c r="F6" s="205">
        <f>281173/1000</f>
        <v>281.173</v>
      </c>
      <c r="G6" s="205">
        <f>93996/1000</f>
        <v>93.995999999999995</v>
      </c>
      <c r="H6" s="205">
        <f>5251316/1000</f>
        <v>5251.3159999999998</v>
      </c>
      <c r="I6" s="205">
        <f>22995222/1000</f>
        <v>22995.222000000002</v>
      </c>
      <c r="J6" s="205">
        <f>1077370/1000</f>
        <v>1077.3699999999999</v>
      </c>
      <c r="K6" s="205">
        <f>50145040/1000</f>
        <v>50145.04</v>
      </c>
      <c r="L6" s="206">
        <f>3508928/1000</f>
        <v>3508.9279999999999</v>
      </c>
      <c r="M6" s="207">
        <f>317160375/1000</f>
        <v>317160.375</v>
      </c>
      <c r="N6" s="197"/>
    </row>
    <row r="7" spans="1:15" s="202" customFormat="1" ht="18" customHeight="1" x14ac:dyDescent="0.15">
      <c r="A7" s="208">
        <v>6</v>
      </c>
      <c r="B7" s="721">
        <v>935</v>
      </c>
      <c r="C7" s="722">
        <v>28316</v>
      </c>
      <c r="D7" s="722">
        <v>193047</v>
      </c>
      <c r="E7" s="722">
        <v>24878</v>
      </c>
      <c r="F7" s="722">
        <v>346</v>
      </c>
      <c r="G7" s="722">
        <v>129</v>
      </c>
      <c r="H7" s="722">
        <v>5180</v>
      </c>
      <c r="I7" s="722">
        <v>22383</v>
      </c>
      <c r="J7" s="722">
        <v>1519</v>
      </c>
      <c r="K7" s="722">
        <v>57701</v>
      </c>
      <c r="L7" s="723">
        <v>2956</v>
      </c>
      <c r="M7" s="724">
        <v>337389</v>
      </c>
      <c r="N7" s="209"/>
      <c r="O7" s="210"/>
    </row>
    <row r="8" spans="1:15" s="176" customFormat="1" ht="12" customHeight="1" x14ac:dyDescent="0.15">
      <c r="M8" s="190" t="s">
        <v>144</v>
      </c>
    </row>
    <row r="9" spans="1:15" s="176" customFormat="1" ht="12" customHeight="1" x14ac:dyDescent="0.15">
      <c r="A9" s="177"/>
      <c r="B9" s="177"/>
      <c r="G9" s="77" t="s">
        <v>176</v>
      </c>
      <c r="L9" s="191"/>
      <c r="M9" s="190"/>
    </row>
    <row r="10" spans="1:15" s="178" customFormat="1" ht="10.5" x14ac:dyDescent="0.15">
      <c r="G10" s="77" t="s">
        <v>177</v>
      </c>
      <c r="J10" s="176"/>
    </row>
    <row r="11" spans="1:15" x14ac:dyDescent="0.15">
      <c r="D11" s="211"/>
    </row>
  </sheetData>
  <mergeCells count="3">
    <mergeCell ref="B2:B4"/>
    <mergeCell ref="F2:F4"/>
    <mergeCell ref="G2:G4"/>
  </mergeCells>
  <phoneticPr fontId="14"/>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538E2-B78B-4DD4-BF5D-EC72918F9A55}">
  <dimension ref="A1:AMK12"/>
  <sheetViews>
    <sheetView zoomScaleNormal="100" zoomScaleSheetLayoutView="115" zoomScalePageLayoutView="200" workbookViewId="0"/>
  </sheetViews>
  <sheetFormatPr defaultRowHeight="13.5" x14ac:dyDescent="0.15"/>
  <cols>
    <col min="1" max="1" width="7.125" style="166" customWidth="1"/>
    <col min="2" max="2" width="6" style="166" customWidth="1"/>
    <col min="3" max="3" width="7.375" style="166" customWidth="1"/>
    <col min="4" max="4" width="5.375" style="166" customWidth="1"/>
    <col min="5" max="5" width="6" style="166" customWidth="1"/>
    <col min="6" max="6" width="6.75" style="166" customWidth="1"/>
    <col min="7" max="13" width="6" style="166" customWidth="1"/>
    <col min="14" max="14" width="6.75" style="166" customWidth="1"/>
    <col min="15" max="1025" width="9" style="166" customWidth="1"/>
  </cols>
  <sheetData>
    <row r="1" spans="1:18" ht="15" customHeight="1" thickBot="1" x14ac:dyDescent="0.2">
      <c r="A1" s="76" t="s">
        <v>178</v>
      </c>
      <c r="B1" s="13"/>
      <c r="C1" s="13"/>
      <c r="D1" s="13"/>
      <c r="E1" s="13"/>
      <c r="F1" s="13"/>
      <c r="G1" s="13"/>
      <c r="H1" s="13"/>
      <c r="I1" s="13"/>
      <c r="J1" s="13"/>
      <c r="K1" s="13"/>
      <c r="L1" s="13"/>
      <c r="M1" s="13"/>
      <c r="N1" s="13"/>
      <c r="O1" s="1"/>
    </row>
    <row r="2" spans="1:18" s="182" customFormat="1" ht="15" customHeight="1" thickTop="1" thickBot="1" x14ac:dyDescent="0.2">
      <c r="A2" s="581" t="s">
        <v>3</v>
      </c>
      <c r="B2" s="768" t="s">
        <v>179</v>
      </c>
      <c r="C2" s="768" t="s">
        <v>180</v>
      </c>
      <c r="D2" s="769" t="s">
        <v>97</v>
      </c>
      <c r="E2" s="599"/>
      <c r="F2" s="765" t="s">
        <v>181</v>
      </c>
      <c r="G2" s="600"/>
      <c r="H2" s="763" t="s">
        <v>182</v>
      </c>
      <c r="I2" s="763" t="s">
        <v>183</v>
      </c>
      <c r="J2" s="497"/>
      <c r="K2" s="763" t="s">
        <v>184</v>
      </c>
      <c r="L2" s="497"/>
      <c r="M2" s="764" t="s">
        <v>185</v>
      </c>
      <c r="N2" s="601"/>
      <c r="O2" s="62"/>
    </row>
    <row r="3" spans="1:18" s="197" customFormat="1" ht="15" customHeight="1" thickTop="1" thickBot="1" x14ac:dyDescent="0.2">
      <c r="A3" s="585"/>
      <c r="B3" s="768"/>
      <c r="C3" s="768"/>
      <c r="D3" s="769"/>
      <c r="E3" s="602" t="s">
        <v>186</v>
      </c>
      <c r="F3" s="765"/>
      <c r="G3" s="421" t="s">
        <v>187</v>
      </c>
      <c r="H3" s="763"/>
      <c r="I3" s="763"/>
      <c r="J3" s="68" t="s">
        <v>188</v>
      </c>
      <c r="K3" s="763"/>
      <c r="L3" s="68" t="s">
        <v>189</v>
      </c>
      <c r="M3" s="764"/>
      <c r="N3" s="603" t="s">
        <v>167</v>
      </c>
      <c r="O3" s="19"/>
    </row>
    <row r="4" spans="1:18" s="197" customFormat="1" ht="15" customHeight="1" thickTop="1" x14ac:dyDescent="0.15">
      <c r="A4" s="587" t="s">
        <v>55</v>
      </c>
      <c r="B4" s="768"/>
      <c r="C4" s="768"/>
      <c r="D4" s="769"/>
      <c r="E4" s="604" t="s">
        <v>190</v>
      </c>
      <c r="F4" s="765"/>
      <c r="G4" s="605"/>
      <c r="H4" s="763"/>
      <c r="I4" s="763"/>
      <c r="J4" s="142"/>
      <c r="K4" s="763"/>
      <c r="L4" s="142"/>
      <c r="M4" s="764"/>
      <c r="N4" s="605"/>
      <c r="O4" s="19"/>
    </row>
    <row r="5" spans="1:18" s="202" customFormat="1" ht="18" customHeight="1" x14ac:dyDescent="0.15">
      <c r="A5" s="606" t="s">
        <v>191</v>
      </c>
      <c r="B5" s="556">
        <v>37649</v>
      </c>
      <c r="C5" s="556">
        <v>124996</v>
      </c>
      <c r="D5" s="556">
        <v>3323</v>
      </c>
      <c r="E5" s="607">
        <v>3069</v>
      </c>
      <c r="F5" s="608">
        <v>165969</v>
      </c>
      <c r="G5" s="597">
        <v>52079</v>
      </c>
      <c r="H5" s="556">
        <v>1561</v>
      </c>
      <c r="I5" s="556">
        <v>25733</v>
      </c>
      <c r="J5" s="557">
        <v>16508</v>
      </c>
      <c r="K5" s="556">
        <v>114</v>
      </c>
      <c r="L5" s="556">
        <v>27542</v>
      </c>
      <c r="M5" s="607">
        <v>37339</v>
      </c>
      <c r="N5" s="671">
        <v>326844</v>
      </c>
      <c r="O5" s="672"/>
    </row>
    <row r="6" spans="1:18" s="202" customFormat="1" ht="18" customHeight="1" x14ac:dyDescent="0.15">
      <c r="A6" s="609">
        <v>5</v>
      </c>
      <c r="B6" s="566">
        <f>37065760/1000</f>
        <v>37065.760000000002</v>
      </c>
      <c r="C6" s="566">
        <f>127458753/1000</f>
        <v>127458.753</v>
      </c>
      <c r="D6" s="566">
        <f>3508917/1000</f>
        <v>3508.9169999999999</v>
      </c>
      <c r="E6" s="610">
        <f>3288460/1000</f>
        <v>3288.46</v>
      </c>
      <c r="F6" s="590">
        <f>168033430/1000</f>
        <v>168033.43</v>
      </c>
      <c r="G6" s="611">
        <f>49002809/1000</f>
        <v>49002.809000000001</v>
      </c>
      <c r="H6" s="566">
        <f>1826061/1000</f>
        <v>1826.0609999999999</v>
      </c>
      <c r="I6" s="566">
        <f>24209340/1000</f>
        <v>24209.34</v>
      </c>
      <c r="J6" s="567">
        <f>12868894/1000</f>
        <v>12868.894</v>
      </c>
      <c r="K6" s="566">
        <f>45819/1000</f>
        <v>45.819000000000003</v>
      </c>
      <c r="L6" s="566">
        <f>29450808/1000</f>
        <v>29450.808000000001</v>
      </c>
      <c r="M6" s="610">
        <f>31723214/1000</f>
        <v>31723.214</v>
      </c>
      <c r="N6" s="673">
        <f>317160375/1000</f>
        <v>317160.375</v>
      </c>
      <c r="O6" s="672"/>
    </row>
    <row r="7" spans="1:18" s="202" customFormat="1" ht="18" customHeight="1" x14ac:dyDescent="0.15">
      <c r="A7" s="612">
        <v>6</v>
      </c>
      <c r="B7" s="592">
        <v>41041</v>
      </c>
      <c r="C7" s="592">
        <v>129898</v>
      </c>
      <c r="D7" s="592">
        <v>2956</v>
      </c>
      <c r="E7" s="595">
        <v>2767</v>
      </c>
      <c r="F7" s="594">
        <v>173895</v>
      </c>
      <c r="G7" s="596">
        <v>52776</v>
      </c>
      <c r="H7" s="592">
        <v>1729</v>
      </c>
      <c r="I7" s="592">
        <v>25227</v>
      </c>
      <c r="J7" s="613">
        <v>15407</v>
      </c>
      <c r="K7" s="592">
        <v>28</v>
      </c>
      <c r="L7" s="592">
        <v>29132</v>
      </c>
      <c r="M7" s="593">
        <v>39193</v>
      </c>
      <c r="N7" s="614">
        <v>337389</v>
      </c>
      <c r="O7" s="672"/>
      <c r="P7" s="210"/>
      <c r="Q7" s="210"/>
      <c r="R7" s="210"/>
    </row>
    <row r="8" spans="1:18" s="178" customFormat="1" ht="12" customHeight="1" x14ac:dyDescent="0.15">
      <c r="A8" s="77" t="s">
        <v>533</v>
      </c>
      <c r="B8" s="77"/>
      <c r="C8" s="77"/>
      <c r="D8" s="77"/>
      <c r="E8" s="77"/>
      <c r="F8" s="77"/>
      <c r="G8" s="77"/>
      <c r="H8" s="77"/>
      <c r="I8" s="77"/>
      <c r="J8" s="77"/>
      <c r="K8" s="77"/>
      <c r="L8" s="77"/>
      <c r="M8" s="77"/>
      <c r="N8" s="78" t="s">
        <v>144</v>
      </c>
      <c r="O8" s="8"/>
    </row>
    <row r="9" spans="1:18" s="178" customFormat="1" ht="12" customHeight="1" x14ac:dyDescent="0.15">
      <c r="A9" s="80" t="s">
        <v>192</v>
      </c>
      <c r="B9" s="80"/>
      <c r="C9" s="77"/>
      <c r="D9" s="77"/>
      <c r="E9" s="77" t="s">
        <v>193</v>
      </c>
      <c r="F9" s="8"/>
      <c r="G9" s="8"/>
      <c r="H9" s="8"/>
      <c r="I9" s="8"/>
      <c r="J9" s="77"/>
      <c r="K9" s="77"/>
      <c r="L9" s="79"/>
      <c r="M9" s="77"/>
      <c r="N9" s="78"/>
      <c r="O9" s="8"/>
    </row>
    <row r="10" spans="1:18" s="178" customFormat="1" ht="10.5" customHeight="1" x14ac:dyDescent="0.15">
      <c r="A10" s="8"/>
      <c r="B10" s="8"/>
      <c r="C10" s="8"/>
      <c r="D10" s="8"/>
      <c r="E10" s="8" t="str">
        <f>'2-8(2)'!G10</f>
        <v>　　(注２)令和６年度は速報値である。</v>
      </c>
      <c r="F10" s="8"/>
      <c r="G10" s="8"/>
      <c r="H10" s="8"/>
      <c r="I10" s="8"/>
      <c r="J10" s="8"/>
      <c r="K10" s="8"/>
      <c r="L10" s="8"/>
      <c r="M10" s="8"/>
      <c r="N10" s="53"/>
      <c r="O10" s="8"/>
    </row>
    <row r="11" spans="1:18" x14ac:dyDescent="0.15">
      <c r="A11" s="1"/>
      <c r="B11" s="1"/>
      <c r="C11" s="1"/>
      <c r="D11" s="1"/>
      <c r="E11" s="1"/>
      <c r="F11" s="1"/>
      <c r="G11" s="1"/>
      <c r="H11" s="1"/>
      <c r="I11" s="1"/>
      <c r="J11" s="1"/>
      <c r="K11" s="1"/>
      <c r="L11" s="1"/>
      <c r="M11" s="1"/>
      <c r="N11" s="1"/>
      <c r="O11" s="1"/>
    </row>
    <row r="12" spans="1:18" x14ac:dyDescent="0.15">
      <c r="A12" s="1"/>
      <c r="B12" s="1"/>
      <c r="C12" s="1"/>
      <c r="D12" s="1"/>
      <c r="E12" s="1"/>
      <c r="F12" s="1"/>
      <c r="G12" s="1"/>
      <c r="H12" s="1"/>
      <c r="I12" s="1"/>
      <c r="J12" s="1"/>
      <c r="K12" s="1"/>
      <c r="L12" s="1"/>
      <c r="M12" s="1"/>
      <c r="N12" s="1"/>
      <c r="O12" s="1"/>
    </row>
  </sheetData>
  <mergeCells count="8">
    <mergeCell ref="K2:K4"/>
    <mergeCell ref="M2:M4"/>
    <mergeCell ref="B2:B4"/>
    <mergeCell ref="C2:C4"/>
    <mergeCell ref="D2:D4"/>
    <mergeCell ref="F2:F4"/>
    <mergeCell ref="H2:H4"/>
    <mergeCell ref="I2:I4"/>
  </mergeCells>
  <phoneticPr fontId="14"/>
  <printOptions horizontalCentered="1"/>
  <pageMargins left="0.59055118110236227" right="0.59055118110236227" top="0.98425196850393704" bottom="0.98425196850393704" header="0.51181102362204722" footer="0.51181102362204722"/>
  <pageSetup paperSize="9" firstPageNumber="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C2DD4-5CD7-4151-8881-A14979A0351A}">
  <dimension ref="A1:AMK20"/>
  <sheetViews>
    <sheetView zoomScaleNormal="100" zoomScaleSheetLayoutView="100" workbookViewId="0"/>
  </sheetViews>
  <sheetFormatPr defaultRowHeight="13.5" x14ac:dyDescent="0.15"/>
  <cols>
    <col min="1" max="1" width="7.375" style="166" customWidth="1"/>
    <col min="2" max="2" width="7.625" style="166" customWidth="1"/>
    <col min="3" max="3" width="8.75" style="166" customWidth="1"/>
    <col min="4" max="4" width="5" style="166" customWidth="1"/>
    <col min="5" max="5" width="7.5" style="166" customWidth="1"/>
    <col min="6" max="6" width="6.625" style="166" customWidth="1"/>
    <col min="7" max="7" width="6.375" style="166" customWidth="1"/>
    <col min="8" max="8" width="5.625" style="166" customWidth="1"/>
    <col min="9" max="9" width="7" style="166" customWidth="1"/>
    <col min="10" max="10" width="7.375" style="166" customWidth="1"/>
    <col min="11" max="11" width="6.625" style="166" customWidth="1"/>
    <col min="12" max="1025" width="9" style="166" customWidth="1"/>
  </cols>
  <sheetData>
    <row r="1" spans="1:22" ht="15" customHeight="1" x14ac:dyDescent="0.15">
      <c r="A1" s="580" t="s">
        <v>194</v>
      </c>
      <c r="B1" s="1"/>
      <c r="C1" s="1"/>
      <c r="D1" s="1"/>
      <c r="E1" s="1"/>
      <c r="F1" s="1"/>
      <c r="G1" s="1"/>
      <c r="H1" s="1"/>
      <c r="I1" s="1"/>
      <c r="J1" s="1"/>
      <c r="K1" s="1"/>
      <c r="L1" s="1"/>
    </row>
    <row r="2" spans="1:22" s="172" customFormat="1" ht="15" customHeight="1" thickBot="1" x14ac:dyDescent="0.2">
      <c r="A2" s="76" t="s">
        <v>63</v>
      </c>
      <c r="B2" s="13"/>
      <c r="C2" s="13"/>
      <c r="D2" s="13"/>
      <c r="E2" s="13"/>
      <c r="F2" s="13"/>
      <c r="G2" s="13"/>
      <c r="H2" s="13"/>
      <c r="I2" s="13"/>
      <c r="J2" s="13"/>
      <c r="K2" s="13"/>
      <c r="L2" s="13"/>
    </row>
    <row r="3" spans="1:22" s="212" customFormat="1" ht="15.95" customHeight="1" thickTop="1" thickBot="1" x14ac:dyDescent="0.2">
      <c r="A3" s="280" t="s">
        <v>3</v>
      </c>
      <c r="B3" s="773" t="s">
        <v>195</v>
      </c>
      <c r="C3" s="615"/>
      <c r="D3" s="771" t="s">
        <v>82</v>
      </c>
      <c r="E3" s="771" t="s">
        <v>162</v>
      </c>
      <c r="F3" s="771" t="s">
        <v>196</v>
      </c>
      <c r="G3" s="616"/>
      <c r="H3" s="774" t="s">
        <v>197</v>
      </c>
      <c r="I3" s="775" t="s">
        <v>198</v>
      </c>
      <c r="J3" s="770" t="s">
        <v>199</v>
      </c>
      <c r="K3" s="771" t="s">
        <v>200</v>
      </c>
      <c r="L3" s="224"/>
    </row>
    <row r="4" spans="1:22" s="212" customFormat="1" ht="15.95" customHeight="1" thickTop="1" thickBot="1" x14ac:dyDescent="0.2">
      <c r="A4" s="617"/>
      <c r="B4" s="773"/>
      <c r="C4" s="772" t="s">
        <v>201</v>
      </c>
      <c r="D4" s="771"/>
      <c r="E4" s="771"/>
      <c r="F4" s="771"/>
      <c r="G4" s="73" t="s">
        <v>87</v>
      </c>
      <c r="H4" s="774"/>
      <c r="I4" s="775"/>
      <c r="J4" s="770"/>
      <c r="K4" s="771"/>
      <c r="L4" s="224"/>
    </row>
    <row r="5" spans="1:22" s="212" customFormat="1" ht="15.95" customHeight="1" thickTop="1" x14ac:dyDescent="0.15">
      <c r="A5" s="302" t="s">
        <v>55</v>
      </c>
      <c r="B5" s="773"/>
      <c r="C5" s="772"/>
      <c r="D5" s="771"/>
      <c r="E5" s="771"/>
      <c r="F5" s="771"/>
      <c r="G5" s="618"/>
      <c r="H5" s="774"/>
      <c r="I5" s="775"/>
      <c r="J5" s="770"/>
      <c r="K5" s="771"/>
      <c r="L5" s="224"/>
    </row>
    <row r="6" spans="1:22" s="212" customFormat="1" ht="18" customHeight="1" x14ac:dyDescent="0.15">
      <c r="A6" s="619" t="s">
        <v>150</v>
      </c>
      <c r="B6" s="620">
        <v>15215</v>
      </c>
      <c r="C6" s="621" t="s">
        <v>168</v>
      </c>
      <c r="D6" s="620">
        <v>1</v>
      </c>
      <c r="E6" s="620">
        <v>46364</v>
      </c>
      <c r="F6" s="620">
        <v>7776</v>
      </c>
      <c r="G6" s="620">
        <v>907</v>
      </c>
      <c r="H6" s="622">
        <v>118</v>
      </c>
      <c r="I6" s="623">
        <v>70380</v>
      </c>
      <c r="J6" s="624">
        <v>69715</v>
      </c>
      <c r="K6" s="620">
        <v>665</v>
      </c>
      <c r="L6" s="625"/>
      <c r="M6" s="215"/>
    </row>
    <row r="7" spans="1:22" s="212" customFormat="1" ht="18" customHeight="1" x14ac:dyDescent="0.15">
      <c r="A7" s="626">
        <v>5</v>
      </c>
      <c r="B7" s="627">
        <f>14825470/1000</f>
        <v>14825.47</v>
      </c>
      <c r="C7" s="628" t="s">
        <v>168</v>
      </c>
      <c r="D7" s="627">
        <f>3593/1000</f>
        <v>3.593</v>
      </c>
      <c r="E7" s="627">
        <f>45404747/1000</f>
        <v>45404.747000000003</v>
      </c>
      <c r="F7" s="627">
        <f>9295374/1000</f>
        <v>9295.3739999999998</v>
      </c>
      <c r="G7" s="627">
        <f>664894/1000</f>
        <v>664.89400000000001</v>
      </c>
      <c r="H7" s="629">
        <f>73261/1000</f>
        <v>73.260999999999996</v>
      </c>
      <c r="I7" s="630">
        <f>70267339/1000</f>
        <v>70267.339000000007</v>
      </c>
      <c r="J7" s="631">
        <f>69852225/1000</f>
        <v>69852.225000000006</v>
      </c>
      <c r="K7" s="627">
        <f>415114/1000</f>
        <v>415.11399999999998</v>
      </c>
      <c r="L7" s="625"/>
      <c r="M7" s="215"/>
    </row>
    <row r="8" spans="1:22" s="212" customFormat="1" ht="18" customHeight="1" x14ac:dyDescent="0.15">
      <c r="A8" s="632">
        <v>6</v>
      </c>
      <c r="B8" s="633">
        <v>16252</v>
      </c>
      <c r="C8" s="634" t="s">
        <v>168</v>
      </c>
      <c r="D8" s="633">
        <v>69</v>
      </c>
      <c r="E8" s="633">
        <v>43984</v>
      </c>
      <c r="F8" s="633">
        <v>8065</v>
      </c>
      <c r="G8" s="633">
        <v>415</v>
      </c>
      <c r="H8" s="635">
        <v>106</v>
      </c>
      <c r="I8" s="636">
        <v>68891</v>
      </c>
      <c r="J8" s="637">
        <v>68269</v>
      </c>
      <c r="K8" s="633">
        <v>622</v>
      </c>
      <c r="L8" s="638"/>
      <c r="M8" s="215"/>
    </row>
    <row r="9" spans="1:22" s="176" customFormat="1" ht="12" customHeight="1" x14ac:dyDescent="0.15">
      <c r="A9" s="77"/>
      <c r="B9" s="77"/>
      <c r="C9" s="77"/>
      <c r="D9" s="77"/>
      <c r="E9" s="77"/>
      <c r="F9" s="77"/>
      <c r="G9" s="77"/>
      <c r="H9" s="77"/>
      <c r="I9" s="77"/>
      <c r="J9" s="77"/>
      <c r="K9" s="78" t="s">
        <v>202</v>
      </c>
      <c r="L9" s="77"/>
    </row>
    <row r="10" spans="1:22" s="176" customFormat="1" ht="12" customHeight="1" x14ac:dyDescent="0.15">
      <c r="A10" s="80"/>
      <c r="B10" s="80"/>
      <c r="C10" s="77"/>
      <c r="D10" s="639"/>
      <c r="E10" s="77"/>
      <c r="F10" s="77"/>
      <c r="G10" s="77"/>
      <c r="H10" s="77"/>
      <c r="I10" s="79"/>
      <c r="J10" s="77"/>
      <c r="K10" s="78" t="s">
        <v>153</v>
      </c>
      <c r="L10" s="79"/>
      <c r="N10" s="191"/>
    </row>
    <row r="11" spans="1:22" s="178" customFormat="1" ht="10.5" x14ac:dyDescent="0.15">
      <c r="A11" s="8"/>
      <c r="B11" s="8"/>
      <c r="C11" s="8"/>
      <c r="D11" s="8"/>
      <c r="E11" s="8"/>
      <c r="F11" s="8"/>
      <c r="G11" s="8"/>
      <c r="H11" s="8"/>
      <c r="I11" s="8"/>
      <c r="J11" s="8"/>
      <c r="K11" s="8"/>
      <c r="L11" s="8"/>
      <c r="M11" s="217"/>
      <c r="N11" s="217"/>
      <c r="Q11" s="217"/>
      <c r="V11" s="217"/>
    </row>
    <row r="12" spans="1:22" s="178" customFormat="1" ht="10.5" x14ac:dyDescent="0.15">
      <c r="A12" s="8"/>
      <c r="B12" s="8"/>
      <c r="C12" s="8"/>
      <c r="D12" s="8"/>
      <c r="E12" s="8"/>
      <c r="F12" s="8"/>
      <c r="G12" s="8"/>
      <c r="H12" s="8"/>
      <c r="I12" s="8"/>
      <c r="J12" s="8"/>
      <c r="K12" s="8"/>
      <c r="L12" s="277"/>
      <c r="M12" s="218"/>
      <c r="N12" s="218"/>
      <c r="P12" s="218"/>
      <c r="Q12" s="218"/>
      <c r="R12" s="218"/>
      <c r="S12" s="218"/>
      <c r="V12" s="218"/>
    </row>
    <row r="13" spans="1:22" s="178" customFormat="1" ht="10.5" x14ac:dyDescent="0.15">
      <c r="N13" s="217"/>
      <c r="Q13" s="217"/>
      <c r="V13" s="217"/>
    </row>
    <row r="14" spans="1:22" x14ac:dyDescent="0.15">
      <c r="L14" s="219"/>
      <c r="M14" s="219"/>
      <c r="N14" s="219"/>
      <c r="O14" s="219"/>
      <c r="P14" s="219"/>
      <c r="Q14" s="219"/>
      <c r="V14" s="219"/>
    </row>
    <row r="15" spans="1:22" x14ac:dyDescent="0.15">
      <c r="M15" s="220"/>
      <c r="N15" s="220"/>
      <c r="Q15" s="220"/>
    </row>
    <row r="16" spans="1:22" x14ac:dyDescent="0.15">
      <c r="L16" s="219"/>
      <c r="M16" s="219"/>
      <c r="N16" s="219"/>
      <c r="O16" s="219"/>
      <c r="Q16" s="219"/>
      <c r="R16" s="219"/>
      <c r="S16" s="219"/>
      <c r="U16" s="219"/>
      <c r="V16" s="219"/>
    </row>
    <row r="17" spans="12:22" x14ac:dyDescent="0.15">
      <c r="L17" s="220"/>
      <c r="M17" s="220"/>
      <c r="N17" s="220"/>
      <c r="Q17" s="220"/>
      <c r="V17" s="220"/>
    </row>
    <row r="18" spans="12:22" x14ac:dyDescent="0.15">
      <c r="L18" s="219"/>
      <c r="M18" s="219"/>
      <c r="N18" s="219"/>
      <c r="O18" s="219"/>
      <c r="Q18" s="219"/>
      <c r="R18" s="219"/>
      <c r="S18" s="219"/>
      <c r="V18" s="219"/>
    </row>
    <row r="20" spans="12:22" x14ac:dyDescent="0.15">
      <c r="L20" s="219"/>
      <c r="M20" s="219"/>
      <c r="N20" s="219"/>
      <c r="O20" s="219"/>
      <c r="P20" s="219"/>
      <c r="Q20" s="219"/>
      <c r="V20" s="219"/>
    </row>
  </sheetData>
  <mergeCells count="9">
    <mergeCell ref="J3:J5"/>
    <mergeCell ref="K3:K5"/>
    <mergeCell ref="C4:C5"/>
    <mergeCell ref="B3:B5"/>
    <mergeCell ref="D3:D5"/>
    <mergeCell ref="E3:E5"/>
    <mergeCell ref="F3:F5"/>
    <mergeCell ref="H3:H5"/>
    <mergeCell ref="I3:I5"/>
  </mergeCells>
  <phoneticPr fontId="14"/>
  <pageMargins left="0.70866141732283472" right="0.70866141732283472" top="0.74803149606299213" bottom="0.74803149606299213" header="0.51181102362204722" footer="0.51181102362204722"/>
  <pageSetup paperSize="9" firstPageNumber="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1BAC2-A81C-4A54-9CF8-9CDF2C0EAE98}">
  <dimension ref="A1:AMK10"/>
  <sheetViews>
    <sheetView zoomScaleNormal="100" zoomScaleSheetLayoutView="115" workbookViewId="0"/>
  </sheetViews>
  <sheetFormatPr defaultRowHeight="13.5" x14ac:dyDescent="0.15"/>
  <cols>
    <col min="1" max="1" width="7.375" style="1" customWidth="1"/>
    <col min="2" max="2" width="5.875" style="1" customWidth="1"/>
    <col min="3" max="4" width="6.875" style="1" customWidth="1"/>
    <col min="5" max="5" width="5.625" style="1" customWidth="1"/>
    <col min="6" max="6" width="7.375" style="1" customWidth="1"/>
    <col min="7" max="7" width="7.875" style="1" customWidth="1"/>
    <col min="8" max="8" width="7.5" style="1" customWidth="1"/>
    <col min="9" max="9" width="6.125" style="1" customWidth="1"/>
    <col min="10" max="10" width="4.875" style="1" customWidth="1"/>
    <col min="11" max="11" width="6.125" style="1" customWidth="1"/>
    <col min="12" max="12" width="6.875" style="1" customWidth="1"/>
    <col min="13" max="1025" width="9" style="1" customWidth="1"/>
  </cols>
  <sheetData>
    <row r="1" spans="1:14" s="13" customFormat="1" ht="15" customHeight="1" thickBot="1" x14ac:dyDescent="0.2">
      <c r="A1" s="179" t="s">
        <v>89</v>
      </c>
      <c r="B1" s="172"/>
      <c r="C1" s="172"/>
      <c r="D1" s="172"/>
      <c r="E1" s="172"/>
      <c r="F1" s="172"/>
      <c r="G1" s="172"/>
      <c r="H1" s="172"/>
      <c r="I1" s="172"/>
      <c r="J1" s="172"/>
      <c r="K1" s="172"/>
      <c r="L1" s="172"/>
      <c r="M1" s="172"/>
      <c r="N1" s="172"/>
    </row>
    <row r="2" spans="1:14" s="224" customFormat="1" ht="15.95" customHeight="1" thickTop="1" thickBot="1" x14ac:dyDescent="0.2">
      <c r="A2" s="221" t="s">
        <v>3</v>
      </c>
      <c r="B2" s="779" t="s">
        <v>203</v>
      </c>
      <c r="C2" s="780" t="s">
        <v>204</v>
      </c>
      <c r="D2" s="222"/>
      <c r="E2" s="222"/>
      <c r="F2" s="223"/>
      <c r="G2" s="767" t="s">
        <v>108</v>
      </c>
      <c r="H2" s="767" t="s">
        <v>109</v>
      </c>
      <c r="I2" s="779" t="s">
        <v>205</v>
      </c>
      <c r="J2" s="779" t="s">
        <v>206</v>
      </c>
      <c r="K2" s="776" t="s">
        <v>207</v>
      </c>
      <c r="L2" s="777" t="s">
        <v>208</v>
      </c>
      <c r="M2" s="212"/>
      <c r="N2" s="212"/>
    </row>
    <row r="3" spans="1:14" s="224" customFormat="1" ht="15.95" customHeight="1" thickTop="1" thickBot="1" x14ac:dyDescent="0.2">
      <c r="A3" s="225"/>
      <c r="B3" s="779"/>
      <c r="C3" s="780"/>
      <c r="D3" s="778" t="s">
        <v>209</v>
      </c>
      <c r="E3" s="226" t="s">
        <v>210</v>
      </c>
      <c r="F3" s="778" t="s">
        <v>211</v>
      </c>
      <c r="G3" s="767"/>
      <c r="H3" s="767"/>
      <c r="I3" s="779"/>
      <c r="J3" s="779"/>
      <c r="K3" s="776"/>
      <c r="L3" s="777"/>
      <c r="M3" s="212"/>
      <c r="N3" s="212"/>
    </row>
    <row r="4" spans="1:14" s="224" customFormat="1" ht="15.95" customHeight="1" thickTop="1" x14ac:dyDescent="0.15">
      <c r="A4" s="225" t="s">
        <v>55</v>
      </c>
      <c r="B4" s="779"/>
      <c r="C4" s="780"/>
      <c r="D4" s="778"/>
      <c r="E4" s="227" t="s">
        <v>212</v>
      </c>
      <c r="F4" s="778"/>
      <c r="G4" s="778"/>
      <c r="H4" s="778"/>
      <c r="I4" s="779"/>
      <c r="J4" s="779"/>
      <c r="K4" s="776"/>
      <c r="L4" s="777"/>
      <c r="M4" s="212"/>
      <c r="N4" s="212"/>
    </row>
    <row r="5" spans="1:14" s="224" customFormat="1" ht="18" customHeight="1" x14ac:dyDescent="0.15">
      <c r="A5" s="706" t="s">
        <v>150</v>
      </c>
      <c r="B5" s="229">
        <v>1436</v>
      </c>
      <c r="C5" s="229">
        <v>45519</v>
      </c>
      <c r="D5" s="229">
        <v>45011</v>
      </c>
      <c r="E5" s="229">
        <v>348</v>
      </c>
      <c r="F5" s="229">
        <v>161</v>
      </c>
      <c r="G5" s="229">
        <v>21480</v>
      </c>
      <c r="H5" s="725" t="s">
        <v>551</v>
      </c>
      <c r="I5" s="229">
        <v>497</v>
      </c>
      <c r="J5" s="725" t="s">
        <v>168</v>
      </c>
      <c r="K5" s="727">
        <v>783</v>
      </c>
      <c r="L5" s="728">
        <v>69715</v>
      </c>
      <c r="M5" s="640"/>
      <c r="N5" s="212"/>
    </row>
    <row r="6" spans="1:14" s="224" customFormat="1" ht="18" customHeight="1" x14ac:dyDescent="0.15">
      <c r="A6" s="231">
        <v>5</v>
      </c>
      <c r="B6" s="232">
        <f>1524005/1000</f>
        <v>1524.0050000000001</v>
      </c>
      <c r="C6" s="232">
        <f>44799902/1000</f>
        <v>44799.902000000002</v>
      </c>
      <c r="D6" s="232">
        <f>44325330/1000</f>
        <v>44325.33</v>
      </c>
      <c r="E6" s="232">
        <f>317670/1000</f>
        <v>317.67</v>
      </c>
      <c r="F6" s="232">
        <f>156902/1000</f>
        <v>156.90199999999999</v>
      </c>
      <c r="G6" s="232">
        <f>22297358/1000</f>
        <v>22297.358</v>
      </c>
      <c r="H6" s="726" t="s">
        <v>551</v>
      </c>
      <c r="I6" s="232">
        <f>475254/1000</f>
        <v>475.25400000000002</v>
      </c>
      <c r="J6" s="726" t="s">
        <v>168</v>
      </c>
      <c r="K6" s="729">
        <f>755705/1000</f>
        <v>755.70500000000004</v>
      </c>
      <c r="L6" s="730">
        <f>69852225/1000</f>
        <v>69852.225000000006</v>
      </c>
      <c r="M6" s="640"/>
      <c r="N6" s="212"/>
    </row>
    <row r="7" spans="1:14" s="224" customFormat="1" ht="18" customHeight="1" x14ac:dyDescent="0.15">
      <c r="A7" s="233">
        <v>6</v>
      </c>
      <c r="B7" s="641">
        <v>2065</v>
      </c>
      <c r="C7" s="641">
        <v>43307</v>
      </c>
      <c r="D7" s="641">
        <v>42812</v>
      </c>
      <c r="E7" s="641">
        <v>330</v>
      </c>
      <c r="F7" s="641">
        <v>165</v>
      </c>
      <c r="G7" s="641">
        <v>21913</v>
      </c>
      <c r="H7" s="633" t="s">
        <v>551</v>
      </c>
      <c r="I7" s="641">
        <v>465</v>
      </c>
      <c r="J7" s="633" t="s">
        <v>551</v>
      </c>
      <c r="K7" s="642">
        <v>519</v>
      </c>
      <c r="L7" s="643">
        <f>'[1]2-9(1)'!J11</f>
        <v>68269</v>
      </c>
      <c r="M7" s="640"/>
      <c r="N7" s="230"/>
    </row>
    <row r="8" spans="1:14" s="77" customFormat="1" ht="12" customHeight="1" x14ac:dyDescent="0.15">
      <c r="A8" s="176" t="s">
        <v>151</v>
      </c>
      <c r="B8" s="176"/>
      <c r="L8" s="78" t="s">
        <v>202</v>
      </c>
      <c r="N8" s="176"/>
    </row>
    <row r="9" spans="1:14" s="77" customFormat="1" ht="12" customHeight="1" x14ac:dyDescent="0.15">
      <c r="A9" s="177"/>
      <c r="B9" s="177"/>
      <c r="K9" s="79"/>
      <c r="L9" s="78" t="str">
        <f>'2-9(1)'!$K$10</f>
        <v>　(注)令和６年度は速報値である｡</v>
      </c>
      <c r="M9" s="79"/>
      <c r="N9" s="176"/>
    </row>
    <row r="10" spans="1:14" x14ac:dyDescent="0.15">
      <c r="E10" s="234"/>
    </row>
  </sheetData>
  <mergeCells count="10">
    <mergeCell ref="K2:K4"/>
    <mergeCell ref="L2:L4"/>
    <mergeCell ref="D3:D4"/>
    <mergeCell ref="F3:F4"/>
    <mergeCell ref="B2:B4"/>
    <mergeCell ref="C2:C4"/>
    <mergeCell ref="G2:G4"/>
    <mergeCell ref="H2:H4"/>
    <mergeCell ref="I2:I4"/>
    <mergeCell ref="J2:J4"/>
  </mergeCells>
  <phoneticPr fontId="14"/>
  <pageMargins left="0.70866141732283472" right="0.70866141732283472" top="0.74803149606299213" bottom="0.74803149606299213" header="0.51181102362204722" footer="0.51181102362204722"/>
  <pageSetup paperSize="9" firstPageNumber="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E2E5-4A56-450B-A457-863E7EDB7D19}">
  <dimension ref="A1:AMK20"/>
  <sheetViews>
    <sheetView zoomScaleNormal="100" zoomScaleSheetLayoutView="175" workbookViewId="0"/>
  </sheetViews>
  <sheetFormatPr defaultRowHeight="13.5" x14ac:dyDescent="0.15"/>
  <cols>
    <col min="1" max="4" width="7.125" style="166" customWidth="1"/>
    <col min="5" max="5" width="6.375" style="166" customWidth="1"/>
    <col min="6" max="6" width="5.875" style="166" customWidth="1"/>
    <col min="7" max="7" width="7.125" style="166" customWidth="1"/>
    <col min="8" max="9" width="6.375" style="166" customWidth="1"/>
    <col min="10" max="10" width="5.875" style="166" customWidth="1"/>
    <col min="11" max="12" width="7.125" style="166" customWidth="1"/>
    <col min="13" max="13" width="6.375" style="166" customWidth="1"/>
    <col min="14" max="1025" width="9" style="166" customWidth="1"/>
  </cols>
  <sheetData>
    <row r="1" spans="1:24" ht="15" customHeight="1" x14ac:dyDescent="0.15">
      <c r="A1" s="167" t="s">
        <v>213</v>
      </c>
    </row>
    <row r="2" spans="1:24" s="172" customFormat="1" ht="15" customHeight="1" thickBot="1" x14ac:dyDescent="0.2">
      <c r="A2" s="179" t="s">
        <v>63</v>
      </c>
    </row>
    <row r="3" spans="1:24" s="182" customFormat="1" ht="15.95" customHeight="1" thickTop="1" thickBot="1" x14ac:dyDescent="0.2">
      <c r="A3" s="180" t="s">
        <v>3</v>
      </c>
      <c r="B3" s="235"/>
      <c r="C3" s="783" t="s">
        <v>214</v>
      </c>
      <c r="D3" s="767" t="s">
        <v>215</v>
      </c>
      <c r="E3" s="767" t="s">
        <v>162</v>
      </c>
      <c r="F3" s="784" t="s">
        <v>216</v>
      </c>
      <c r="G3" s="767" t="s">
        <v>196</v>
      </c>
      <c r="H3" s="767" t="s">
        <v>217</v>
      </c>
      <c r="I3" s="496"/>
      <c r="J3" s="781" t="s">
        <v>197</v>
      </c>
      <c r="K3" s="765" t="s">
        <v>218</v>
      </c>
      <c r="L3" s="782" t="s">
        <v>219</v>
      </c>
      <c r="M3" s="763" t="s">
        <v>220</v>
      </c>
      <c r="N3" s="62"/>
      <c r="O3" s="62"/>
    </row>
    <row r="4" spans="1:24" s="182" customFormat="1" ht="15.95" customHeight="1" thickTop="1" thickBot="1" x14ac:dyDescent="0.2">
      <c r="A4" s="183"/>
      <c r="B4" s="236" t="s">
        <v>221</v>
      </c>
      <c r="C4" s="783"/>
      <c r="D4" s="767"/>
      <c r="E4" s="767"/>
      <c r="F4" s="784"/>
      <c r="G4" s="767"/>
      <c r="H4" s="767"/>
      <c r="I4" s="68" t="s">
        <v>87</v>
      </c>
      <c r="J4" s="781"/>
      <c r="K4" s="765"/>
      <c r="L4" s="782"/>
      <c r="M4" s="763"/>
      <c r="N4" s="62"/>
      <c r="O4" s="62"/>
    </row>
    <row r="5" spans="1:24" s="182" customFormat="1" ht="15.95" customHeight="1" thickTop="1" x14ac:dyDescent="0.15">
      <c r="A5" s="184" t="s">
        <v>55</v>
      </c>
      <c r="B5" s="237"/>
      <c r="C5" s="783"/>
      <c r="D5" s="767"/>
      <c r="E5" s="767"/>
      <c r="F5" s="784"/>
      <c r="G5" s="767"/>
      <c r="H5" s="767"/>
      <c r="I5" s="644"/>
      <c r="J5" s="781"/>
      <c r="K5" s="765"/>
      <c r="L5" s="782"/>
      <c r="M5" s="763"/>
      <c r="N5" s="62"/>
      <c r="O5" s="62"/>
    </row>
    <row r="6" spans="1:24" s="212" customFormat="1" ht="18" customHeight="1" x14ac:dyDescent="0.15">
      <c r="A6" s="194" t="s">
        <v>150</v>
      </c>
      <c r="B6" s="674">
        <v>12179</v>
      </c>
      <c r="C6" s="675">
        <v>15083</v>
      </c>
      <c r="D6" s="676">
        <v>15740</v>
      </c>
      <c r="E6" s="676">
        <v>8661</v>
      </c>
      <c r="F6" s="677" t="s">
        <v>168</v>
      </c>
      <c r="G6" s="676">
        <v>10368</v>
      </c>
      <c r="H6" s="677">
        <v>1260</v>
      </c>
      <c r="I6" s="678">
        <v>1706</v>
      </c>
      <c r="J6" s="679">
        <v>44</v>
      </c>
      <c r="K6" s="680">
        <v>65042</v>
      </c>
      <c r="L6" s="681">
        <v>62428</v>
      </c>
      <c r="M6" s="678">
        <v>2614</v>
      </c>
      <c r="N6" s="625"/>
      <c r="O6" s="224"/>
    </row>
    <row r="7" spans="1:24" s="212" customFormat="1" ht="18" customHeight="1" x14ac:dyDescent="0.15">
      <c r="A7" s="228">
        <v>5</v>
      </c>
      <c r="B7" s="682">
        <f>12128009/1000</f>
        <v>12128.009</v>
      </c>
      <c r="C7" s="683">
        <f>15650542/1000</f>
        <v>15650.541999999999</v>
      </c>
      <c r="D7" s="684">
        <f>16427999/1000</f>
        <v>16427.999</v>
      </c>
      <c r="E7" s="684">
        <f>9099951/1000</f>
        <v>9099.9509999999991</v>
      </c>
      <c r="F7" s="685" t="s">
        <v>168</v>
      </c>
      <c r="G7" s="684">
        <f>10533155/1000</f>
        <v>10533.155000000001</v>
      </c>
      <c r="H7" s="685">
        <f>1712579/1000</f>
        <v>1712.579</v>
      </c>
      <c r="I7" s="686">
        <f>2614190/1000</f>
        <v>2614.19</v>
      </c>
      <c r="J7" s="687">
        <f>52176/1000</f>
        <v>52.176000000000002</v>
      </c>
      <c r="K7" s="688">
        <f>68218601/1000</f>
        <v>68218.600999999995</v>
      </c>
      <c r="L7" s="689">
        <f>66316877/1000</f>
        <v>66316.876999999993</v>
      </c>
      <c r="M7" s="686">
        <f>1901724/1000</f>
        <v>1901.7239999999999</v>
      </c>
      <c r="N7" s="625"/>
      <c r="O7" s="224"/>
    </row>
    <row r="8" spans="1:24" s="212" customFormat="1" ht="18" customHeight="1" x14ac:dyDescent="0.15">
      <c r="A8" s="238">
        <v>6</v>
      </c>
      <c r="B8" s="731">
        <v>13078</v>
      </c>
      <c r="C8" s="693">
        <v>15751</v>
      </c>
      <c r="D8" s="690">
        <v>17329</v>
      </c>
      <c r="E8" s="690">
        <v>9478</v>
      </c>
      <c r="F8" s="732" t="s">
        <v>551</v>
      </c>
      <c r="G8" s="690">
        <v>10798</v>
      </c>
      <c r="H8" s="732">
        <v>803</v>
      </c>
      <c r="I8" s="690">
        <v>1902</v>
      </c>
      <c r="J8" s="691">
        <v>44</v>
      </c>
      <c r="K8" s="692">
        <v>69183</v>
      </c>
      <c r="L8" s="693">
        <v>68187</v>
      </c>
      <c r="M8" s="690">
        <v>996</v>
      </c>
      <c r="N8" s="625"/>
      <c r="O8" s="645"/>
      <c r="P8" s="239"/>
    </row>
    <row r="9" spans="1:24" s="176" customFormat="1" ht="12" customHeight="1" x14ac:dyDescent="0.15">
      <c r="I9" s="77"/>
      <c r="J9" s="77"/>
      <c r="K9" s="77"/>
      <c r="L9" s="77"/>
      <c r="M9" s="78" t="s">
        <v>202</v>
      </c>
      <c r="N9" s="77"/>
      <c r="O9" s="77"/>
    </row>
    <row r="10" spans="1:24" s="176" customFormat="1" ht="12" customHeight="1" x14ac:dyDescent="0.15">
      <c r="A10" s="177"/>
      <c r="B10" s="177"/>
      <c r="I10" s="77"/>
      <c r="J10" s="77"/>
      <c r="K10" s="79"/>
      <c r="L10" s="77"/>
      <c r="M10" s="78" t="s">
        <v>153</v>
      </c>
      <c r="N10" s="79"/>
      <c r="O10" s="77"/>
      <c r="P10" s="191"/>
    </row>
    <row r="11" spans="1:24" s="178" customFormat="1" ht="13.5" customHeight="1" x14ac:dyDescent="0.15">
      <c r="I11" s="8"/>
      <c r="J11" s="8"/>
      <c r="K11" s="8"/>
      <c r="L11" s="8"/>
      <c r="M11" s="53"/>
      <c r="N11" s="8"/>
      <c r="O11" s="646"/>
      <c r="P11" s="217"/>
      <c r="S11" s="217"/>
      <c r="X11" s="217"/>
    </row>
    <row r="12" spans="1:24" ht="13.5" customHeight="1" x14ac:dyDescent="0.15">
      <c r="I12" s="1"/>
      <c r="J12" s="1"/>
      <c r="K12" s="1"/>
      <c r="L12" s="1"/>
      <c r="M12" s="1"/>
      <c r="N12" s="279"/>
      <c r="O12" s="279"/>
      <c r="P12" s="219"/>
      <c r="R12" s="219"/>
      <c r="S12" s="219"/>
      <c r="T12" s="219"/>
      <c r="U12" s="219"/>
      <c r="X12" s="219"/>
    </row>
    <row r="13" spans="1:24" x14ac:dyDescent="0.15">
      <c r="I13" s="1"/>
      <c r="J13" s="1"/>
      <c r="K13" s="1"/>
      <c r="L13" s="1"/>
      <c r="M13" s="1"/>
      <c r="N13" s="1"/>
      <c r="O13" s="1"/>
      <c r="P13" s="220"/>
      <c r="S13" s="220"/>
      <c r="X13" s="220"/>
    </row>
    <row r="14" spans="1:24" x14ac:dyDescent="0.15">
      <c r="I14" s="1"/>
      <c r="J14" s="1"/>
      <c r="K14" s="1"/>
      <c r="L14" s="1"/>
      <c r="M14" s="1"/>
      <c r="N14" s="279"/>
      <c r="O14" s="279"/>
      <c r="P14" s="219"/>
      <c r="Q14" s="219"/>
      <c r="R14" s="219"/>
      <c r="S14" s="219"/>
      <c r="X14" s="219"/>
    </row>
    <row r="15" spans="1:24" x14ac:dyDescent="0.15">
      <c r="O15" s="220"/>
      <c r="P15" s="220"/>
      <c r="S15" s="220"/>
    </row>
    <row r="16" spans="1:24" x14ac:dyDescent="0.15">
      <c r="N16" s="219"/>
      <c r="O16" s="219"/>
      <c r="P16" s="219"/>
      <c r="Q16" s="219"/>
      <c r="S16" s="219"/>
      <c r="T16" s="219"/>
      <c r="U16" s="219"/>
      <c r="W16" s="219"/>
      <c r="X16" s="219"/>
    </row>
    <row r="17" spans="14:24" x14ac:dyDescent="0.15">
      <c r="N17" s="220"/>
      <c r="O17" s="220"/>
      <c r="P17" s="220"/>
      <c r="S17" s="220"/>
      <c r="X17" s="220"/>
    </row>
    <row r="18" spans="14:24" x14ac:dyDescent="0.15">
      <c r="N18" s="219"/>
      <c r="O18" s="219"/>
      <c r="P18" s="219"/>
      <c r="Q18" s="219"/>
      <c r="S18" s="219"/>
      <c r="T18" s="219"/>
      <c r="U18" s="219"/>
      <c r="X18" s="219"/>
    </row>
    <row r="20" spans="14:24" x14ac:dyDescent="0.15">
      <c r="N20" s="219"/>
      <c r="O20" s="219"/>
      <c r="P20" s="219"/>
      <c r="Q20" s="219"/>
      <c r="R20" s="219"/>
      <c r="S20" s="219"/>
      <c r="X20" s="219"/>
    </row>
  </sheetData>
  <mergeCells count="10">
    <mergeCell ref="J3:J5"/>
    <mergeCell ref="K3:K5"/>
    <mergeCell ref="L3:L5"/>
    <mergeCell ref="M3:M5"/>
    <mergeCell ref="C3:C5"/>
    <mergeCell ref="D3:D5"/>
    <mergeCell ref="E3:E5"/>
    <mergeCell ref="F3:F5"/>
    <mergeCell ref="G3:G5"/>
    <mergeCell ref="H3:H5"/>
  </mergeCells>
  <phoneticPr fontId="14"/>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2B14F-E462-429B-8B57-E1C1A231C30C}">
  <dimension ref="A1:AMK19"/>
  <sheetViews>
    <sheetView zoomScale="90" zoomScaleNormal="90" zoomScaleSheetLayoutView="130" workbookViewId="0"/>
  </sheetViews>
  <sheetFormatPr defaultRowHeight="13.5" x14ac:dyDescent="0.15"/>
  <cols>
    <col min="1" max="1" width="7.125" style="166" customWidth="1"/>
    <col min="2" max="2" width="6.875" style="166" customWidth="1"/>
    <col min="3" max="3" width="7.625" style="166" customWidth="1"/>
    <col min="4" max="4" width="7.375" style="166" customWidth="1"/>
    <col min="5" max="5" width="6.125" style="166" customWidth="1"/>
    <col min="6" max="6" width="7.625" style="166" customWidth="1"/>
    <col min="7" max="7" width="6.125" style="166" customWidth="1"/>
    <col min="8" max="8" width="5.625" style="166" customWidth="1"/>
    <col min="9" max="9" width="6.875" style="166" customWidth="1"/>
    <col min="10" max="10" width="5.625" style="166" customWidth="1"/>
    <col min="11" max="11" width="6.125" style="166" customWidth="1"/>
    <col min="12" max="12" width="5.625" style="166" customWidth="1"/>
    <col min="13" max="13" width="8.125" style="166" customWidth="1"/>
    <col min="14" max="1025" width="8.25" style="166" customWidth="1"/>
  </cols>
  <sheetData>
    <row r="1" spans="1:23" s="172" customFormat="1" ht="15" customHeight="1" thickBot="1" x14ac:dyDescent="0.2">
      <c r="A1" s="179" t="s">
        <v>89</v>
      </c>
    </row>
    <row r="2" spans="1:23" s="182" customFormat="1" ht="15.95" customHeight="1" thickTop="1" thickBot="1" x14ac:dyDescent="0.2">
      <c r="A2" s="581" t="s">
        <v>3</v>
      </c>
      <c r="B2" s="497"/>
      <c r="C2" s="763" t="s">
        <v>204</v>
      </c>
      <c r="D2" s="786" t="s">
        <v>222</v>
      </c>
      <c r="E2" s="787" t="s">
        <v>223</v>
      </c>
      <c r="F2" s="787" t="s">
        <v>117</v>
      </c>
      <c r="G2" s="763" t="s">
        <v>224</v>
      </c>
      <c r="H2" s="497"/>
      <c r="I2" s="763" t="s">
        <v>225</v>
      </c>
      <c r="J2" s="763" t="s">
        <v>97</v>
      </c>
      <c r="K2" s="763" t="s">
        <v>226</v>
      </c>
      <c r="L2" s="785" t="s">
        <v>207</v>
      </c>
      <c r="M2" s="600"/>
      <c r="N2" s="62"/>
    </row>
    <row r="3" spans="1:23" s="182" customFormat="1" ht="15.95" customHeight="1" thickTop="1" thickBot="1" x14ac:dyDescent="0.2">
      <c r="A3" s="585"/>
      <c r="B3" s="421" t="s">
        <v>91</v>
      </c>
      <c r="C3" s="763"/>
      <c r="D3" s="786"/>
      <c r="E3" s="787"/>
      <c r="F3" s="787"/>
      <c r="G3" s="763"/>
      <c r="H3" s="68" t="s">
        <v>189</v>
      </c>
      <c r="I3" s="763"/>
      <c r="J3" s="763"/>
      <c r="K3" s="763"/>
      <c r="L3" s="785"/>
      <c r="M3" s="421" t="s">
        <v>227</v>
      </c>
      <c r="N3" s="62"/>
    </row>
    <row r="4" spans="1:23" s="182" customFormat="1" ht="15.95" customHeight="1" thickTop="1" x14ac:dyDescent="0.15">
      <c r="A4" s="587" t="s">
        <v>55</v>
      </c>
      <c r="B4" s="142"/>
      <c r="C4" s="763"/>
      <c r="D4" s="786"/>
      <c r="E4" s="787"/>
      <c r="F4" s="787"/>
      <c r="G4" s="763"/>
      <c r="H4" s="142"/>
      <c r="I4" s="763"/>
      <c r="J4" s="763"/>
      <c r="K4" s="763"/>
      <c r="L4" s="785"/>
      <c r="M4" s="647"/>
      <c r="N4" s="62"/>
    </row>
    <row r="5" spans="1:23" s="212" customFormat="1" ht="18" customHeight="1" x14ac:dyDescent="0.15">
      <c r="A5" s="68" t="s">
        <v>191</v>
      </c>
      <c r="B5" s="694">
        <v>1168</v>
      </c>
      <c r="C5" s="694">
        <v>57207</v>
      </c>
      <c r="D5" s="695" t="s">
        <v>168</v>
      </c>
      <c r="E5" s="695" t="s">
        <v>168</v>
      </c>
      <c r="F5" s="694">
        <v>2433</v>
      </c>
      <c r="G5" s="695" t="s">
        <v>168</v>
      </c>
      <c r="H5" s="694">
        <v>447</v>
      </c>
      <c r="I5" s="694">
        <v>636</v>
      </c>
      <c r="J5" s="695" t="s">
        <v>168</v>
      </c>
      <c r="K5" s="695" t="s">
        <v>168</v>
      </c>
      <c r="L5" s="696">
        <v>538</v>
      </c>
      <c r="M5" s="697">
        <v>62428</v>
      </c>
      <c r="N5" s="625"/>
    </row>
    <row r="6" spans="1:23" s="212" customFormat="1" ht="18" customHeight="1" x14ac:dyDescent="0.15">
      <c r="A6" s="648">
        <v>5</v>
      </c>
      <c r="B6" s="698">
        <f>1367375/1000</f>
        <v>1367.375</v>
      </c>
      <c r="C6" s="698">
        <f>59801259/1000</f>
        <v>59801.258999999998</v>
      </c>
      <c r="D6" s="699" t="s">
        <v>168</v>
      </c>
      <c r="E6" s="699" t="s">
        <v>168</v>
      </c>
      <c r="F6" s="698">
        <f>2521369/1000</f>
        <v>2521.3690000000001</v>
      </c>
      <c r="G6" s="699" t="s">
        <v>168</v>
      </c>
      <c r="H6" s="698">
        <f>772130/1000</f>
        <v>772.13</v>
      </c>
      <c r="I6" s="698">
        <f>1222163/1000</f>
        <v>1222.163</v>
      </c>
      <c r="J6" s="699" t="s">
        <v>168</v>
      </c>
      <c r="K6" s="699" t="s">
        <v>168</v>
      </c>
      <c r="L6" s="700">
        <f>632581/1000</f>
        <v>632.58100000000002</v>
      </c>
      <c r="M6" s="701">
        <f>66316877/1000</f>
        <v>66316.876999999993</v>
      </c>
      <c r="N6" s="625"/>
    </row>
    <row r="7" spans="1:23" s="212" customFormat="1" ht="18" customHeight="1" x14ac:dyDescent="0.15">
      <c r="A7" s="649">
        <v>6</v>
      </c>
      <c r="B7" s="733">
        <v>1368</v>
      </c>
      <c r="C7" s="702">
        <v>62321</v>
      </c>
      <c r="D7" s="734" t="s">
        <v>551</v>
      </c>
      <c r="E7" s="734">
        <v>0</v>
      </c>
      <c r="F7" s="733">
        <v>2523</v>
      </c>
      <c r="G7" s="734" t="s">
        <v>551</v>
      </c>
      <c r="H7" s="733">
        <v>404</v>
      </c>
      <c r="I7" s="733">
        <v>1122</v>
      </c>
      <c r="J7" s="734" t="s">
        <v>551</v>
      </c>
      <c r="K7" s="734" t="s">
        <v>551</v>
      </c>
      <c r="L7" s="735">
        <v>450</v>
      </c>
      <c r="M7" s="736">
        <f>'[2]2-10(1)'!L11</f>
        <v>68187</v>
      </c>
      <c r="N7" s="625"/>
    </row>
    <row r="8" spans="1:23" s="176" customFormat="1" ht="12" customHeight="1" x14ac:dyDescent="0.15">
      <c r="A8" s="77" t="s">
        <v>533</v>
      </c>
      <c r="B8" s="77"/>
      <c r="C8" s="77"/>
      <c r="D8" s="77"/>
      <c r="E8" s="77"/>
      <c r="F8" s="77"/>
      <c r="G8" s="77"/>
      <c r="H8" s="77"/>
      <c r="I8" s="77"/>
      <c r="J8" s="77"/>
      <c r="K8" s="77"/>
      <c r="L8" s="77"/>
      <c r="M8" s="78" t="s">
        <v>144</v>
      </c>
      <c r="N8" s="77"/>
    </row>
    <row r="9" spans="1:23" s="176" customFormat="1" ht="12" customHeight="1" x14ac:dyDescent="0.15">
      <c r="A9" s="80"/>
      <c r="B9" s="80"/>
      <c r="C9" s="77"/>
      <c r="D9" s="77"/>
      <c r="E9" s="77"/>
      <c r="F9" s="77"/>
      <c r="G9" s="77"/>
      <c r="H9" s="77"/>
      <c r="I9" s="77"/>
      <c r="J9" s="77"/>
      <c r="K9" s="77"/>
      <c r="L9" s="79"/>
      <c r="M9" s="78" t="str">
        <f>'2-10(1)'!M10</f>
        <v>　(注)令和６年度は速報値である｡</v>
      </c>
      <c r="N9" s="77"/>
      <c r="O9" s="191"/>
    </row>
    <row r="10" spans="1:23" s="178" customFormat="1" ht="13.5" customHeight="1" x14ac:dyDescent="0.15">
      <c r="A10" s="8"/>
      <c r="B10" s="8"/>
      <c r="C10" s="8"/>
      <c r="D10" s="8"/>
      <c r="E10" s="8"/>
      <c r="F10" s="8"/>
      <c r="G10" s="8"/>
      <c r="H10" s="8"/>
      <c r="I10" s="8"/>
      <c r="J10" s="8"/>
      <c r="K10" s="8"/>
      <c r="L10" s="8"/>
      <c r="M10" s="53"/>
      <c r="N10" s="646"/>
      <c r="O10" s="217"/>
      <c r="R10" s="217"/>
      <c r="W10" s="217"/>
    </row>
    <row r="11" spans="1:23" s="178" customFormat="1" ht="13.5" customHeight="1" x14ac:dyDescent="0.15">
      <c r="A11" s="8"/>
      <c r="B11" s="8"/>
      <c r="C11" s="8"/>
      <c r="D11" s="8"/>
      <c r="E11" s="8"/>
      <c r="F11" s="8"/>
      <c r="G11" s="8"/>
      <c r="H11" s="8"/>
      <c r="I11" s="8"/>
      <c r="J11" s="8"/>
      <c r="K11" s="8"/>
      <c r="L11" s="8"/>
      <c r="M11" s="8"/>
      <c r="N11" s="277"/>
      <c r="O11" s="218"/>
      <c r="Q11" s="218"/>
      <c r="R11" s="218"/>
      <c r="S11" s="218"/>
      <c r="T11" s="218"/>
      <c r="W11" s="218"/>
    </row>
    <row r="12" spans="1:23" ht="13.5" customHeight="1" x14ac:dyDescent="0.15">
      <c r="A12" s="1"/>
      <c r="B12" s="1"/>
      <c r="C12" s="1"/>
      <c r="D12" s="1"/>
      <c r="E12" s="1"/>
      <c r="F12" s="1"/>
      <c r="G12" s="1"/>
      <c r="H12" s="1"/>
      <c r="I12" s="1"/>
      <c r="J12" s="1"/>
      <c r="K12" s="1"/>
      <c r="L12" s="1"/>
      <c r="M12" s="1"/>
      <c r="N12" s="1"/>
      <c r="O12" s="220"/>
      <c r="R12" s="220"/>
      <c r="W12" s="220"/>
    </row>
    <row r="13" spans="1:23" ht="13.5" customHeight="1" x14ac:dyDescent="0.15">
      <c r="N13" s="219"/>
      <c r="O13" s="219"/>
      <c r="P13" s="219"/>
      <c r="Q13" s="219"/>
      <c r="R13" s="219"/>
      <c r="W13" s="219"/>
    </row>
    <row r="14" spans="1:23" ht="13.5" customHeight="1" x14ac:dyDescent="0.15">
      <c r="N14" s="220"/>
      <c r="O14" s="220"/>
      <c r="R14" s="220"/>
    </row>
    <row r="15" spans="1:23" ht="13.5" customHeight="1" x14ac:dyDescent="0.15">
      <c r="N15" s="219"/>
      <c r="O15" s="219"/>
      <c r="P15" s="219"/>
      <c r="R15" s="219"/>
      <c r="S15" s="219"/>
      <c r="T15" s="219"/>
      <c r="V15" s="219"/>
      <c r="W15" s="219"/>
    </row>
    <row r="16" spans="1:23" ht="13.5" customHeight="1" x14ac:dyDescent="0.15">
      <c r="N16" s="220"/>
      <c r="O16" s="220"/>
      <c r="R16" s="220"/>
      <c r="W16" s="220"/>
    </row>
    <row r="17" spans="14:23" ht="13.5" customHeight="1" x14ac:dyDescent="0.15">
      <c r="N17" s="219"/>
      <c r="O17" s="219"/>
      <c r="P17" s="219"/>
      <c r="R17" s="219"/>
      <c r="S17" s="219"/>
      <c r="T17" s="219"/>
      <c r="W17" s="219"/>
    </row>
    <row r="18" spans="14:23" ht="13.5" customHeight="1" x14ac:dyDescent="0.15"/>
    <row r="19" spans="14:23" ht="13.5" customHeight="1" x14ac:dyDescent="0.15">
      <c r="N19" s="219"/>
      <c r="O19" s="219"/>
      <c r="P19" s="219"/>
      <c r="Q19" s="219"/>
      <c r="R19" s="219"/>
      <c r="W19" s="219"/>
    </row>
  </sheetData>
  <mergeCells count="9">
    <mergeCell ref="J2:J4"/>
    <mergeCell ref="K2:K4"/>
    <mergeCell ref="L2:L4"/>
    <mergeCell ref="C2:C4"/>
    <mergeCell ref="D2:D4"/>
    <mergeCell ref="E2:E4"/>
    <mergeCell ref="F2:F4"/>
    <mergeCell ref="G2:G4"/>
    <mergeCell ref="I2:I4"/>
  </mergeCells>
  <phoneticPr fontId="14"/>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5916-D780-49C8-AC1A-DEDE6F57901D}">
  <dimension ref="A1:AMK20"/>
  <sheetViews>
    <sheetView zoomScaleNormal="100" zoomScaleSheetLayoutView="115" zoomScalePageLayoutView="98" workbookViewId="0"/>
  </sheetViews>
  <sheetFormatPr defaultRowHeight="13.5" x14ac:dyDescent="0.15"/>
  <cols>
    <col min="1" max="1" width="7.25" style="166" customWidth="1"/>
    <col min="2" max="2" width="8.625" style="166" customWidth="1"/>
    <col min="3" max="3" width="9.125" style="166" customWidth="1"/>
    <col min="4" max="10" width="8.875" style="166" customWidth="1"/>
    <col min="11" max="1025" width="9" style="166" customWidth="1"/>
  </cols>
  <sheetData>
    <row r="1" spans="1:21" ht="15" customHeight="1" x14ac:dyDescent="0.15">
      <c r="A1" s="167" t="s">
        <v>228</v>
      </c>
    </row>
    <row r="2" spans="1:21" s="172" customFormat="1" ht="14.25" thickBot="1" x14ac:dyDescent="0.2">
      <c r="A2" s="179" t="s">
        <v>63</v>
      </c>
    </row>
    <row r="3" spans="1:21" s="245" customFormat="1" ht="15.95" customHeight="1" thickTop="1" thickBot="1" x14ac:dyDescent="0.2">
      <c r="A3" s="240" t="s">
        <v>3</v>
      </c>
      <c r="B3" s="788" t="s">
        <v>195</v>
      </c>
      <c r="C3" s="241"/>
      <c r="D3" s="242"/>
      <c r="E3" s="241"/>
      <c r="F3" s="243"/>
      <c r="G3" s="789" t="s">
        <v>229</v>
      </c>
      <c r="H3" s="244"/>
      <c r="I3" s="790" t="s">
        <v>230</v>
      </c>
      <c r="J3" s="791" t="s">
        <v>231</v>
      </c>
    </row>
    <row r="4" spans="1:21" s="245" customFormat="1" ht="15.95" customHeight="1" thickTop="1" thickBot="1" x14ac:dyDescent="0.2">
      <c r="A4" s="246"/>
      <c r="B4" s="788"/>
      <c r="C4" s="778" t="s">
        <v>232</v>
      </c>
      <c r="D4" s="247" t="s">
        <v>86</v>
      </c>
      <c r="E4" s="214" t="s">
        <v>233</v>
      </c>
      <c r="F4" s="214" t="s">
        <v>87</v>
      </c>
      <c r="G4" s="789"/>
      <c r="H4" s="248" t="s">
        <v>234</v>
      </c>
      <c r="I4" s="790"/>
      <c r="J4" s="791"/>
    </row>
    <row r="5" spans="1:21" s="245" customFormat="1" ht="15.95" customHeight="1" thickTop="1" x14ac:dyDescent="0.15">
      <c r="A5" s="249" t="s">
        <v>55</v>
      </c>
      <c r="B5" s="788"/>
      <c r="C5" s="778"/>
      <c r="D5" s="250"/>
      <c r="E5" s="250" t="s">
        <v>86</v>
      </c>
      <c r="F5" s="251"/>
      <c r="G5" s="789"/>
      <c r="H5" s="252"/>
      <c r="I5" s="790"/>
      <c r="J5" s="791"/>
    </row>
    <row r="6" spans="1:21" s="245" customFormat="1" ht="18" customHeight="1" x14ac:dyDescent="0.15">
      <c r="A6" s="194" t="s">
        <v>150</v>
      </c>
      <c r="B6" s="253">
        <v>7115</v>
      </c>
      <c r="C6" s="253">
        <v>3165</v>
      </c>
      <c r="D6" s="253">
        <v>2414</v>
      </c>
      <c r="E6" s="253">
        <v>2414</v>
      </c>
      <c r="F6" s="253">
        <v>194</v>
      </c>
      <c r="G6" s="254">
        <v>640</v>
      </c>
      <c r="H6" s="255">
        <v>10363</v>
      </c>
      <c r="I6" s="256">
        <v>10278</v>
      </c>
      <c r="J6" s="253">
        <v>85</v>
      </c>
      <c r="K6" s="257"/>
      <c r="L6" s="257"/>
    </row>
    <row r="7" spans="1:21" s="245" customFormat="1" ht="18" customHeight="1" x14ac:dyDescent="0.15">
      <c r="A7" s="213">
        <v>5</v>
      </c>
      <c r="B7" s="258">
        <f>7210279/1000</f>
        <v>7210.2790000000005</v>
      </c>
      <c r="C7" s="258">
        <f>3234349/1000</f>
        <v>3234.3490000000002</v>
      </c>
      <c r="D7" s="258">
        <f>2449518/1000</f>
        <v>2449.518</v>
      </c>
      <c r="E7" s="258">
        <f>2449518/1000</f>
        <v>2449.518</v>
      </c>
      <c r="F7" s="258">
        <f>84917/1000</f>
        <v>84.917000000000002</v>
      </c>
      <c r="G7" s="259">
        <f>606014/1000</f>
        <v>606.01400000000001</v>
      </c>
      <c r="H7" s="260">
        <f>10350728/1000</f>
        <v>10350.727999999999</v>
      </c>
      <c r="I7" s="261">
        <f>10170451/1000</f>
        <v>10170.450999999999</v>
      </c>
      <c r="J7" s="258">
        <f>180277/1000</f>
        <v>180.27699999999999</v>
      </c>
      <c r="K7" s="257"/>
      <c r="L7" s="257"/>
    </row>
    <row r="8" spans="1:21" s="245" customFormat="1" ht="18" customHeight="1" x14ac:dyDescent="0.15">
      <c r="A8" s="262">
        <v>6</v>
      </c>
      <c r="B8" s="384">
        <v>7792</v>
      </c>
      <c r="C8" s="384">
        <v>3444</v>
      </c>
      <c r="D8" s="384">
        <v>2664</v>
      </c>
      <c r="E8" s="384">
        <v>2664</v>
      </c>
      <c r="F8" s="384">
        <v>180</v>
      </c>
      <c r="G8" s="737">
        <v>625</v>
      </c>
      <c r="H8" s="738">
        <v>11261</v>
      </c>
      <c r="I8" s="739">
        <v>11055</v>
      </c>
      <c r="J8" s="384">
        <v>205</v>
      </c>
      <c r="K8" s="257"/>
      <c r="L8" s="257"/>
      <c r="M8" s="263"/>
    </row>
    <row r="9" spans="1:21" s="176" customFormat="1" ht="12" customHeight="1" x14ac:dyDescent="0.15">
      <c r="J9" s="190" t="s">
        <v>202</v>
      </c>
    </row>
    <row r="10" spans="1:21" s="176" customFormat="1" ht="12" customHeight="1" x14ac:dyDescent="0.15">
      <c r="A10" s="177"/>
      <c r="B10" s="177"/>
      <c r="G10" s="264"/>
      <c r="H10" s="264"/>
      <c r="I10" s="264"/>
      <c r="J10" s="78" t="s">
        <v>153</v>
      </c>
      <c r="K10" s="191"/>
      <c r="M10" s="191"/>
    </row>
    <row r="11" spans="1:21" s="176" customFormat="1" ht="13.5" customHeight="1" x14ac:dyDescent="0.15">
      <c r="G11" s="264"/>
      <c r="H11" s="264"/>
      <c r="I11" s="264"/>
      <c r="J11" s="190"/>
      <c r="L11" s="265"/>
      <c r="M11" s="265"/>
      <c r="P11" s="265"/>
      <c r="U11" s="265"/>
    </row>
    <row r="12" spans="1:21" s="178" customFormat="1" ht="10.5" x14ac:dyDescent="0.15">
      <c r="K12" s="218"/>
      <c r="L12" s="218"/>
      <c r="M12" s="218"/>
      <c r="O12" s="218"/>
      <c r="P12" s="218"/>
      <c r="Q12" s="218"/>
      <c r="R12" s="218"/>
      <c r="U12" s="218"/>
    </row>
    <row r="13" spans="1:21" s="178" customFormat="1" ht="10.5" x14ac:dyDescent="0.15">
      <c r="M13" s="217"/>
      <c r="P13" s="217"/>
      <c r="U13" s="217"/>
    </row>
    <row r="14" spans="1:21" x14ac:dyDescent="0.15">
      <c r="K14" s="219"/>
      <c r="L14" s="219"/>
      <c r="M14" s="219"/>
      <c r="N14" s="219"/>
      <c r="O14" s="219"/>
      <c r="P14" s="219"/>
      <c r="U14" s="219"/>
    </row>
    <row r="15" spans="1:21" x14ac:dyDescent="0.15">
      <c r="L15" s="220"/>
      <c r="M15" s="220"/>
      <c r="P15" s="220"/>
    </row>
    <row r="16" spans="1:21" x14ac:dyDescent="0.15">
      <c r="K16" s="219"/>
      <c r="L16" s="219"/>
      <c r="M16" s="219"/>
      <c r="N16" s="219"/>
      <c r="P16" s="219"/>
      <c r="Q16" s="219"/>
      <c r="R16" s="219"/>
      <c r="T16" s="219"/>
      <c r="U16" s="219"/>
    </row>
    <row r="17" spans="11:21" x14ac:dyDescent="0.15">
      <c r="K17" s="220"/>
      <c r="L17" s="220"/>
      <c r="M17" s="220"/>
      <c r="P17" s="220"/>
      <c r="U17" s="220"/>
    </row>
    <row r="18" spans="11:21" x14ac:dyDescent="0.15">
      <c r="K18" s="219"/>
      <c r="L18" s="219"/>
      <c r="M18" s="219"/>
      <c r="N18" s="219"/>
      <c r="P18" s="219"/>
      <c r="Q18" s="219"/>
      <c r="R18" s="219"/>
      <c r="U18" s="219"/>
    </row>
    <row r="20" spans="11:21" x14ac:dyDescent="0.15">
      <c r="K20" s="219"/>
      <c r="L20" s="219"/>
      <c r="M20" s="219"/>
      <c r="N20" s="219"/>
      <c r="O20" s="219"/>
      <c r="P20" s="219"/>
      <c r="U20" s="219"/>
    </row>
  </sheetData>
  <mergeCells count="5">
    <mergeCell ref="B3:B5"/>
    <mergeCell ref="G3:G5"/>
    <mergeCell ref="I3:I5"/>
    <mergeCell ref="J3:J5"/>
    <mergeCell ref="C4:C5"/>
  </mergeCells>
  <phoneticPr fontId="14"/>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8229-EC9D-47FA-AEDE-FF091666D0D7}">
  <dimension ref="A1:AMK19"/>
  <sheetViews>
    <sheetView zoomScaleNormal="100" zoomScaleSheetLayoutView="115" workbookViewId="0"/>
  </sheetViews>
  <sheetFormatPr defaultRowHeight="13.5" x14ac:dyDescent="0.15"/>
  <cols>
    <col min="1" max="1" width="13.125" style="1" customWidth="1"/>
    <col min="2" max="6" width="12.375" style="1" customWidth="1"/>
    <col min="7" max="7" width="12.125" style="1" customWidth="1"/>
    <col min="8" max="1025" width="9" style="1" customWidth="1"/>
  </cols>
  <sheetData>
    <row r="1" spans="1:17" ht="15" customHeight="1" thickBot="1" x14ac:dyDescent="0.2">
      <c r="A1" s="179" t="s">
        <v>89</v>
      </c>
      <c r="B1" s="166"/>
      <c r="C1" s="166"/>
      <c r="D1" s="166"/>
      <c r="E1" s="166"/>
      <c r="F1" s="166"/>
      <c r="G1" s="166"/>
      <c r="H1" s="166"/>
      <c r="I1" s="166"/>
    </row>
    <row r="2" spans="1:17" s="72" customFormat="1" ht="15.95" customHeight="1" thickTop="1" thickBot="1" x14ac:dyDescent="0.2">
      <c r="A2" s="240" t="s">
        <v>3</v>
      </c>
      <c r="B2" s="266"/>
      <c r="C2" s="792" t="s">
        <v>235</v>
      </c>
      <c r="D2" s="267"/>
      <c r="E2" s="268" t="s">
        <v>236</v>
      </c>
      <c r="F2" s="789" t="s">
        <v>237</v>
      </c>
      <c r="G2" s="269"/>
      <c r="H2" s="245"/>
      <c r="I2" s="245"/>
    </row>
    <row r="3" spans="1:17" s="72" customFormat="1" ht="12" customHeight="1" thickTop="1" thickBot="1" x14ac:dyDescent="0.2">
      <c r="A3" s="246"/>
      <c r="B3" s="270" t="s">
        <v>238</v>
      </c>
      <c r="C3" s="792"/>
      <c r="D3" s="214" t="s">
        <v>239</v>
      </c>
      <c r="E3" s="271" t="s">
        <v>240</v>
      </c>
      <c r="F3" s="789"/>
      <c r="G3" s="270" t="s">
        <v>227</v>
      </c>
      <c r="H3" s="245"/>
      <c r="I3" s="245"/>
    </row>
    <row r="4" spans="1:17" s="72" customFormat="1" ht="15.95" customHeight="1" thickTop="1" x14ac:dyDescent="0.15">
      <c r="A4" s="249" t="s">
        <v>55</v>
      </c>
      <c r="B4" s="272"/>
      <c r="C4" s="792"/>
      <c r="D4" s="250"/>
      <c r="E4" s="273" t="s">
        <v>241</v>
      </c>
      <c r="F4" s="789"/>
      <c r="G4" s="274"/>
      <c r="H4" s="245"/>
      <c r="I4" s="245"/>
    </row>
    <row r="5" spans="1:17" s="72" customFormat="1" ht="18" customHeight="1" x14ac:dyDescent="0.15">
      <c r="A5" s="214" t="s">
        <v>150</v>
      </c>
      <c r="B5" s="650">
        <v>389</v>
      </c>
      <c r="C5" s="650">
        <v>8831</v>
      </c>
      <c r="D5" s="650">
        <v>273</v>
      </c>
      <c r="E5" s="376" t="s">
        <v>168</v>
      </c>
      <c r="F5" s="651">
        <v>785</v>
      </c>
      <c r="G5" s="652">
        <v>10278</v>
      </c>
      <c r="H5" s="653"/>
    </row>
    <row r="6" spans="1:17" s="72" customFormat="1" ht="18" customHeight="1" x14ac:dyDescent="0.15">
      <c r="A6" s="275">
        <v>5</v>
      </c>
      <c r="B6" s="654">
        <f>344621/1000</f>
        <v>344.62099999999998</v>
      </c>
      <c r="C6" s="655">
        <f>8930354/1000</f>
        <v>8930.3539999999994</v>
      </c>
      <c r="D6" s="654">
        <f>92085/1000</f>
        <v>92.084999999999994</v>
      </c>
      <c r="E6" s="380" t="s">
        <v>168</v>
      </c>
      <c r="F6" s="656">
        <f>803391/1000</f>
        <v>803.39099999999996</v>
      </c>
      <c r="G6" s="661">
        <f>10170451/1000</f>
        <v>10170.450999999999</v>
      </c>
      <c r="H6" s="653"/>
    </row>
    <row r="7" spans="1:17" s="72" customFormat="1" ht="18" customHeight="1" x14ac:dyDescent="0.15">
      <c r="A7" s="216">
        <v>6</v>
      </c>
      <c r="B7" s="657">
        <v>493</v>
      </c>
      <c r="C7" s="657">
        <v>9543</v>
      </c>
      <c r="D7" s="657">
        <v>195</v>
      </c>
      <c r="E7" s="384" t="s">
        <v>551</v>
      </c>
      <c r="F7" s="658">
        <v>825</v>
      </c>
      <c r="G7" s="659">
        <v>11055</v>
      </c>
      <c r="H7" s="653"/>
      <c r="I7" s="660"/>
    </row>
    <row r="8" spans="1:17" s="77" customFormat="1" ht="12" customHeight="1" x14ac:dyDescent="0.15">
      <c r="A8" s="176" t="s">
        <v>151</v>
      </c>
      <c r="G8" s="78" t="s">
        <v>202</v>
      </c>
    </row>
    <row r="9" spans="1:17" s="77" customFormat="1" ht="12" customHeight="1" x14ac:dyDescent="0.15">
      <c r="A9" s="177"/>
      <c r="B9" s="80"/>
      <c r="D9" s="80"/>
      <c r="E9" s="80"/>
      <c r="F9" s="80"/>
      <c r="G9" s="78" t="str">
        <f>'2-11(1)'!J10</f>
        <v>　(注)令和６年度は速報値である｡</v>
      </c>
      <c r="I9" s="79"/>
    </row>
    <row r="10" spans="1:17" s="77" customFormat="1" ht="12.95" customHeight="1" x14ac:dyDescent="0.15">
      <c r="D10" s="80"/>
      <c r="E10" s="80"/>
      <c r="F10" s="80"/>
      <c r="G10" s="78"/>
      <c r="H10" s="276"/>
      <c r="I10" s="276"/>
      <c r="L10" s="276"/>
      <c r="Q10" s="276"/>
    </row>
    <row r="11" spans="1:17" s="8" customFormat="1" ht="13.5" customHeight="1" x14ac:dyDescent="0.15">
      <c r="H11" s="277"/>
      <c r="I11" s="277"/>
      <c r="K11" s="277"/>
      <c r="L11" s="277"/>
      <c r="M11" s="277"/>
      <c r="N11" s="277"/>
      <c r="Q11" s="277"/>
    </row>
    <row r="12" spans="1:17" ht="13.5" customHeight="1" x14ac:dyDescent="0.15">
      <c r="I12" s="278"/>
      <c r="L12" s="278"/>
      <c r="Q12" s="278"/>
    </row>
    <row r="13" spans="1:17" ht="13.5" customHeight="1" x14ac:dyDescent="0.15">
      <c r="H13" s="279"/>
      <c r="I13" s="279"/>
      <c r="J13" s="279"/>
      <c r="K13" s="279"/>
      <c r="L13" s="279"/>
      <c r="Q13" s="279"/>
    </row>
    <row r="14" spans="1:17" ht="13.5" customHeight="1" x14ac:dyDescent="0.15">
      <c r="H14" s="278"/>
      <c r="I14" s="278"/>
      <c r="L14" s="278"/>
    </row>
    <row r="15" spans="1:17" ht="13.5" customHeight="1" x14ac:dyDescent="0.15">
      <c r="H15" s="279"/>
      <c r="I15" s="279"/>
      <c r="J15" s="279"/>
      <c r="L15" s="279"/>
      <c r="M15" s="279"/>
      <c r="N15" s="279"/>
      <c r="P15" s="279"/>
      <c r="Q15" s="279"/>
    </row>
    <row r="16" spans="1:17" ht="13.5" customHeight="1" x14ac:dyDescent="0.15">
      <c r="H16" s="278"/>
      <c r="I16" s="278"/>
      <c r="L16" s="278"/>
      <c r="Q16" s="278"/>
    </row>
    <row r="17" spans="8:17" ht="13.5" customHeight="1" x14ac:dyDescent="0.15">
      <c r="H17" s="279"/>
      <c r="I17" s="279"/>
      <c r="J17" s="279"/>
      <c r="L17" s="279"/>
      <c r="M17" s="279"/>
      <c r="N17" s="279"/>
      <c r="Q17" s="279"/>
    </row>
    <row r="18" spans="8:17" ht="13.5" customHeight="1" x14ac:dyDescent="0.15"/>
    <row r="19" spans="8:17" ht="13.5" customHeight="1" x14ac:dyDescent="0.15">
      <c r="H19" s="279"/>
      <c r="I19" s="279"/>
      <c r="J19" s="279"/>
      <c r="K19" s="279"/>
      <c r="L19" s="279"/>
      <c r="Q19" s="279"/>
    </row>
  </sheetData>
  <mergeCells count="2">
    <mergeCell ref="C2:C4"/>
    <mergeCell ref="F2:F4"/>
  </mergeCells>
  <phoneticPr fontId="14"/>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C5A8-0D03-475B-8DF2-F48F1FCDF864}">
  <dimension ref="A1:AMG135"/>
  <sheetViews>
    <sheetView zoomScale="85" zoomScaleNormal="85" zoomScaleSheetLayoutView="100" workbookViewId="0"/>
  </sheetViews>
  <sheetFormatPr defaultRowHeight="13.5" x14ac:dyDescent="0.15"/>
  <cols>
    <col min="1" max="1" width="3.75" style="19" customWidth="1"/>
    <col min="2" max="2" width="19.25" style="19" customWidth="1"/>
    <col min="3" max="5" width="21.375" style="13" customWidth="1"/>
    <col min="6" max="6" width="4.125" style="13" customWidth="1"/>
    <col min="7" max="1021" width="9" style="13" customWidth="1"/>
  </cols>
  <sheetData>
    <row r="1" spans="1:5" s="3" customFormat="1" ht="15" customHeight="1" x14ac:dyDescent="0.15">
      <c r="A1" s="331" t="s">
        <v>343</v>
      </c>
      <c r="B1" s="19"/>
      <c r="C1" s="392"/>
      <c r="D1" s="392"/>
    </row>
    <row r="2" spans="1:5" s="62" customFormat="1" ht="15" customHeight="1" thickBot="1" x14ac:dyDescent="0.2">
      <c r="A2" s="76" t="s">
        <v>344</v>
      </c>
      <c r="B2" s="19"/>
      <c r="C2" s="393"/>
      <c r="D2" s="393"/>
    </row>
    <row r="3" spans="1:5" s="1" customFormat="1" ht="15" customHeight="1" thickTop="1" x14ac:dyDescent="0.15">
      <c r="A3" s="394"/>
      <c r="B3" s="395" t="s">
        <v>3</v>
      </c>
      <c r="C3" s="396" t="s">
        <v>345</v>
      </c>
      <c r="D3" s="396" t="s">
        <v>346</v>
      </c>
      <c r="E3" s="397" t="s">
        <v>347</v>
      </c>
    </row>
    <row r="4" spans="1:5" s="402" customFormat="1" ht="15" customHeight="1" x14ac:dyDescent="0.15">
      <c r="A4" s="398" t="s">
        <v>348</v>
      </c>
      <c r="B4" s="399"/>
      <c r="C4" s="400" t="s">
        <v>349</v>
      </c>
      <c r="D4" s="400" t="s">
        <v>349</v>
      </c>
      <c r="E4" s="401" t="s">
        <v>350</v>
      </c>
    </row>
    <row r="5" spans="1:5" s="3" customFormat="1" ht="12.75" customHeight="1" x14ac:dyDescent="0.15">
      <c r="A5" s="794" t="s">
        <v>150</v>
      </c>
      <c r="B5" s="794"/>
      <c r="C5" s="403">
        <v>345656535000</v>
      </c>
      <c r="D5" s="403">
        <v>341282151251</v>
      </c>
      <c r="E5" s="404">
        <v>98.73</v>
      </c>
    </row>
    <row r="6" spans="1:5" s="3" customFormat="1" ht="12.75" customHeight="1" x14ac:dyDescent="0.15">
      <c r="A6" s="795">
        <v>5</v>
      </c>
      <c r="B6" s="795"/>
      <c r="C6" s="405">
        <v>338267045000</v>
      </c>
      <c r="D6" s="405">
        <v>332184568311</v>
      </c>
      <c r="E6" s="406">
        <f>ROUND(D6/C6,4)*100</f>
        <v>98.2</v>
      </c>
    </row>
    <row r="7" spans="1:5" s="3" customFormat="1" ht="12.75" customHeight="1" x14ac:dyDescent="0.15">
      <c r="A7" s="796">
        <v>6</v>
      </c>
      <c r="B7" s="796"/>
      <c r="C7" s="407">
        <v>355483950000</v>
      </c>
      <c r="D7" s="407">
        <v>350425399051</v>
      </c>
      <c r="E7" s="408">
        <f>ROUND(D7/C7,4)*100</f>
        <v>98.58</v>
      </c>
    </row>
    <row r="8" spans="1:5" s="3" customFormat="1" ht="12.75" customHeight="1" x14ac:dyDescent="0.15">
      <c r="A8" s="409" t="s">
        <v>351</v>
      </c>
      <c r="B8" s="410"/>
      <c r="C8" s="411"/>
      <c r="D8" s="412"/>
      <c r="E8" s="413"/>
    </row>
    <row r="9" spans="1:5" ht="12.75" customHeight="1" x14ac:dyDescent="0.15">
      <c r="A9" s="793" t="s">
        <v>352</v>
      </c>
      <c r="B9" s="793"/>
      <c r="C9" s="414">
        <v>53400870000</v>
      </c>
      <c r="D9" s="414">
        <v>53777841113</v>
      </c>
      <c r="E9" s="415">
        <f t="shared" ref="E9:E60" si="0">ROUND(D9/C9,4)*100</f>
        <v>100.71000000000001</v>
      </c>
    </row>
    <row r="10" spans="1:5" ht="12.75" customHeight="1" x14ac:dyDescent="0.15">
      <c r="A10" s="417"/>
      <c r="B10" s="418" t="s">
        <v>353</v>
      </c>
      <c r="C10" s="419">
        <v>47389507000</v>
      </c>
      <c r="D10" s="419">
        <v>47705054049</v>
      </c>
      <c r="E10" s="415">
        <f t="shared" si="0"/>
        <v>100.66999999999999</v>
      </c>
    </row>
    <row r="11" spans="1:5" ht="12.75" customHeight="1" x14ac:dyDescent="0.15">
      <c r="A11" s="417"/>
      <c r="B11" s="418" t="s">
        <v>354</v>
      </c>
      <c r="C11" s="419">
        <v>594570000</v>
      </c>
      <c r="D11" s="419">
        <v>605333758</v>
      </c>
      <c r="E11" s="415">
        <f t="shared" si="0"/>
        <v>101.81</v>
      </c>
    </row>
    <row r="12" spans="1:5" ht="12.75" customHeight="1" x14ac:dyDescent="0.15">
      <c r="A12" s="417"/>
      <c r="B12" s="418" t="s">
        <v>251</v>
      </c>
      <c r="C12" s="419">
        <v>5416793000</v>
      </c>
      <c r="D12" s="419">
        <v>5467453306</v>
      </c>
      <c r="E12" s="415">
        <f t="shared" si="0"/>
        <v>100.94000000000001</v>
      </c>
    </row>
    <row r="13" spans="1:5" ht="12.75" customHeight="1" x14ac:dyDescent="0.15">
      <c r="A13" s="793" t="s">
        <v>355</v>
      </c>
      <c r="B13" s="793"/>
      <c r="C13" s="414">
        <v>1061001000</v>
      </c>
      <c r="D13" s="414">
        <v>1098002000</v>
      </c>
      <c r="E13" s="420">
        <f t="shared" si="0"/>
        <v>103.49</v>
      </c>
    </row>
    <row r="14" spans="1:5" ht="12.75" customHeight="1" x14ac:dyDescent="0.15">
      <c r="A14" s="417"/>
      <c r="B14" s="418" t="s">
        <v>356</v>
      </c>
      <c r="C14" s="419">
        <v>237000000</v>
      </c>
      <c r="D14" s="419">
        <v>251047000</v>
      </c>
      <c r="E14" s="415">
        <f t="shared" si="0"/>
        <v>105.92999999999999</v>
      </c>
    </row>
    <row r="15" spans="1:5" ht="12.75" customHeight="1" x14ac:dyDescent="0.15">
      <c r="A15" s="417"/>
      <c r="B15" s="418" t="s">
        <v>357</v>
      </c>
      <c r="C15" s="419">
        <v>744000000</v>
      </c>
      <c r="D15" s="419">
        <v>768272000</v>
      </c>
      <c r="E15" s="415">
        <f t="shared" si="0"/>
        <v>103.25999999999999</v>
      </c>
    </row>
    <row r="16" spans="1:5" ht="12.75" customHeight="1" x14ac:dyDescent="0.15">
      <c r="A16" s="417"/>
      <c r="B16" s="418" t="s">
        <v>358</v>
      </c>
      <c r="C16" s="419">
        <v>1000</v>
      </c>
      <c r="D16" s="498">
        <v>0</v>
      </c>
      <c r="E16" s="415">
        <f t="shared" si="0"/>
        <v>0</v>
      </c>
    </row>
    <row r="17" spans="1:5" ht="12.75" customHeight="1" x14ac:dyDescent="0.15">
      <c r="A17" s="417"/>
      <c r="B17" s="418" t="s">
        <v>359</v>
      </c>
      <c r="C17" s="419">
        <v>80000000</v>
      </c>
      <c r="D17" s="419">
        <v>78683000</v>
      </c>
      <c r="E17" s="415">
        <f t="shared" si="0"/>
        <v>98.350000000000009</v>
      </c>
    </row>
    <row r="18" spans="1:5" ht="12.75" customHeight="1" x14ac:dyDescent="0.15">
      <c r="A18" s="793" t="s">
        <v>360</v>
      </c>
      <c r="B18" s="793"/>
      <c r="C18" s="414">
        <v>264000000</v>
      </c>
      <c r="D18" s="414">
        <v>272326000</v>
      </c>
      <c r="E18" s="420">
        <f t="shared" si="0"/>
        <v>103.15</v>
      </c>
    </row>
    <row r="19" spans="1:5" ht="12.75" customHeight="1" x14ac:dyDescent="0.15">
      <c r="A19" s="417"/>
      <c r="B19" s="418" t="s">
        <v>70</v>
      </c>
      <c r="C19" s="419">
        <v>264000000</v>
      </c>
      <c r="D19" s="419">
        <v>272326000</v>
      </c>
      <c r="E19" s="415">
        <f t="shared" si="0"/>
        <v>103.15</v>
      </c>
    </row>
    <row r="20" spans="1:5" ht="12.75" customHeight="1" x14ac:dyDescent="0.15">
      <c r="A20" s="793" t="s">
        <v>361</v>
      </c>
      <c r="B20" s="793"/>
      <c r="C20" s="414">
        <v>1084000000</v>
      </c>
      <c r="D20" s="414">
        <v>1404011000</v>
      </c>
      <c r="E20" s="420">
        <f t="shared" si="0"/>
        <v>129.51999999999998</v>
      </c>
    </row>
    <row r="21" spans="1:5" ht="12.75" customHeight="1" x14ac:dyDescent="0.15">
      <c r="A21" s="417"/>
      <c r="B21" s="418" t="s">
        <v>71</v>
      </c>
      <c r="C21" s="419">
        <v>1084000000</v>
      </c>
      <c r="D21" s="419">
        <v>1404011000</v>
      </c>
      <c r="E21" s="415">
        <f t="shared" si="0"/>
        <v>129.51999999999998</v>
      </c>
    </row>
    <row r="22" spans="1:5" ht="12.75" customHeight="1" x14ac:dyDescent="0.15">
      <c r="A22" s="793" t="s">
        <v>72</v>
      </c>
      <c r="B22" s="793"/>
      <c r="C22" s="414">
        <v>950000000</v>
      </c>
      <c r="D22" s="414">
        <v>2050773000</v>
      </c>
      <c r="E22" s="420">
        <f t="shared" si="0"/>
        <v>215.87</v>
      </c>
    </row>
    <row r="23" spans="1:5" ht="12.75" customHeight="1" x14ac:dyDescent="0.15">
      <c r="A23" s="417"/>
      <c r="B23" s="421" t="s">
        <v>72</v>
      </c>
      <c r="C23" s="419">
        <v>950000000</v>
      </c>
      <c r="D23" s="419">
        <v>2050773000</v>
      </c>
      <c r="E23" s="415">
        <f t="shared" si="0"/>
        <v>215.87</v>
      </c>
    </row>
    <row r="24" spans="1:5" ht="12.75" customHeight="1" x14ac:dyDescent="0.15">
      <c r="A24" s="793" t="s">
        <v>362</v>
      </c>
      <c r="B24" s="793"/>
      <c r="C24" s="414">
        <v>15813000000</v>
      </c>
      <c r="D24" s="414">
        <v>16980949000</v>
      </c>
      <c r="E24" s="420">
        <f t="shared" si="0"/>
        <v>107.39000000000001</v>
      </c>
    </row>
    <row r="25" spans="1:5" ht="12.75" customHeight="1" x14ac:dyDescent="0.15">
      <c r="A25" s="417"/>
      <c r="B25" s="418" t="s">
        <v>73</v>
      </c>
      <c r="C25" s="422">
        <v>15813000000</v>
      </c>
      <c r="D25" s="422">
        <v>16980949000</v>
      </c>
      <c r="E25" s="415">
        <f t="shared" si="0"/>
        <v>107.39000000000001</v>
      </c>
    </row>
    <row r="26" spans="1:5" ht="12.75" customHeight="1" x14ac:dyDescent="0.15">
      <c r="A26" s="797" t="s">
        <v>363</v>
      </c>
      <c r="B26" s="797"/>
      <c r="C26" s="414">
        <v>3780000</v>
      </c>
      <c r="D26" s="414">
        <v>3773612</v>
      </c>
      <c r="E26" s="420">
        <f t="shared" si="0"/>
        <v>99.83</v>
      </c>
    </row>
    <row r="27" spans="1:5" ht="12.75" customHeight="1" x14ac:dyDescent="0.15">
      <c r="A27" s="417"/>
      <c r="B27" s="418" t="s">
        <v>74</v>
      </c>
      <c r="C27" s="419">
        <v>3780000</v>
      </c>
      <c r="D27" s="419">
        <v>3773612</v>
      </c>
      <c r="E27" s="415">
        <f t="shared" si="0"/>
        <v>99.83</v>
      </c>
    </row>
    <row r="28" spans="1:5" ht="12.75" customHeight="1" x14ac:dyDescent="0.15">
      <c r="A28" s="793" t="s">
        <v>75</v>
      </c>
      <c r="B28" s="793"/>
      <c r="C28" s="414">
        <v>342000000</v>
      </c>
      <c r="D28" s="423">
        <v>407697000</v>
      </c>
      <c r="E28" s="420">
        <f t="shared" si="0"/>
        <v>119.21</v>
      </c>
    </row>
    <row r="29" spans="1:5" ht="12.75" customHeight="1" x14ac:dyDescent="0.15">
      <c r="A29" s="417"/>
      <c r="B29" s="418" t="s">
        <v>75</v>
      </c>
      <c r="C29" s="424">
        <v>342000000</v>
      </c>
      <c r="D29" s="425">
        <v>407697000</v>
      </c>
      <c r="E29" s="415">
        <f t="shared" si="0"/>
        <v>119.21</v>
      </c>
    </row>
    <row r="30" spans="1:5" ht="12.2" customHeight="1" x14ac:dyDescent="0.15">
      <c r="A30" s="798" t="s">
        <v>76</v>
      </c>
      <c r="B30" s="798"/>
      <c r="C30" s="423">
        <v>2403000</v>
      </c>
      <c r="D30" s="414">
        <v>2754631</v>
      </c>
      <c r="E30" s="420">
        <f t="shared" si="0"/>
        <v>114.63000000000001</v>
      </c>
    </row>
    <row r="31" spans="1:5" ht="12.2" customHeight="1" x14ac:dyDescent="0.15">
      <c r="A31" s="426"/>
      <c r="B31" s="427" t="s">
        <v>76</v>
      </c>
      <c r="C31" s="425">
        <v>2403000</v>
      </c>
      <c r="D31" s="424">
        <v>2754631</v>
      </c>
      <c r="E31" s="415">
        <f t="shared" si="0"/>
        <v>114.63000000000001</v>
      </c>
    </row>
    <row r="32" spans="1:5" ht="12.75" customHeight="1" x14ac:dyDescent="0.15">
      <c r="A32" s="795" t="s">
        <v>364</v>
      </c>
      <c r="B32" s="795"/>
      <c r="C32" s="422">
        <v>3694832000</v>
      </c>
      <c r="D32" s="422">
        <v>3694832000</v>
      </c>
      <c r="E32" s="420">
        <f t="shared" si="0"/>
        <v>100</v>
      </c>
    </row>
    <row r="33" spans="1:5" ht="12.75" customHeight="1" x14ac:dyDescent="0.15">
      <c r="A33" s="417"/>
      <c r="B33" s="418" t="s">
        <v>77</v>
      </c>
      <c r="C33" s="419">
        <v>3694832000</v>
      </c>
      <c r="D33" s="419">
        <v>3694832000</v>
      </c>
      <c r="E33" s="415">
        <f t="shared" si="0"/>
        <v>100</v>
      </c>
    </row>
    <row r="34" spans="1:5" ht="12.75" customHeight="1" x14ac:dyDescent="0.15">
      <c r="A34" s="793" t="s">
        <v>78</v>
      </c>
      <c r="B34" s="793"/>
      <c r="C34" s="414">
        <v>73000000</v>
      </c>
      <c r="D34" s="414">
        <v>71677000</v>
      </c>
      <c r="E34" s="420">
        <f t="shared" si="0"/>
        <v>98.19</v>
      </c>
    </row>
    <row r="35" spans="1:5" ht="12.75" customHeight="1" x14ac:dyDescent="0.15">
      <c r="A35" s="417"/>
      <c r="B35" s="421" t="s">
        <v>78</v>
      </c>
      <c r="C35" s="419">
        <v>73000000</v>
      </c>
      <c r="D35" s="419">
        <v>71677000</v>
      </c>
      <c r="E35" s="415">
        <f t="shared" si="0"/>
        <v>98.19</v>
      </c>
    </row>
    <row r="36" spans="1:5" ht="12.75" customHeight="1" x14ac:dyDescent="0.15">
      <c r="A36" s="793" t="s">
        <v>365</v>
      </c>
      <c r="B36" s="793"/>
      <c r="C36" s="414">
        <v>115394586000</v>
      </c>
      <c r="D36" s="414">
        <v>116281714000</v>
      </c>
      <c r="E36" s="420">
        <f t="shared" si="0"/>
        <v>100.77000000000001</v>
      </c>
    </row>
    <row r="37" spans="1:5" ht="12.75" customHeight="1" x14ac:dyDescent="0.15">
      <c r="A37" s="417"/>
      <c r="B37" s="418" t="s">
        <v>366</v>
      </c>
      <c r="C37" s="419">
        <v>115394586000</v>
      </c>
      <c r="D37" s="419">
        <v>116281714000</v>
      </c>
      <c r="E37" s="428">
        <f t="shared" si="0"/>
        <v>100.77000000000001</v>
      </c>
    </row>
    <row r="38" spans="1:5" ht="12.75" customHeight="1" x14ac:dyDescent="0.15">
      <c r="A38" s="793" t="s">
        <v>367</v>
      </c>
      <c r="B38" s="793"/>
      <c r="C38" s="414">
        <v>1923913000</v>
      </c>
      <c r="D38" s="414">
        <v>2038406825</v>
      </c>
      <c r="E38" s="415">
        <f t="shared" si="0"/>
        <v>105.95000000000002</v>
      </c>
    </row>
    <row r="39" spans="1:5" ht="12.75" customHeight="1" x14ac:dyDescent="0.15">
      <c r="A39" s="417"/>
      <c r="B39" s="418" t="s">
        <v>368</v>
      </c>
      <c r="C39" s="419">
        <v>1923913000</v>
      </c>
      <c r="D39" s="419">
        <v>2038406825</v>
      </c>
      <c r="E39" s="415">
        <f t="shared" si="0"/>
        <v>105.95000000000002</v>
      </c>
    </row>
    <row r="40" spans="1:5" ht="12.75" customHeight="1" x14ac:dyDescent="0.15">
      <c r="A40" s="793" t="s">
        <v>369</v>
      </c>
      <c r="B40" s="793"/>
      <c r="C40" s="414">
        <v>4698180000</v>
      </c>
      <c r="D40" s="414">
        <v>4700309060</v>
      </c>
      <c r="E40" s="420">
        <f t="shared" si="0"/>
        <v>100.05</v>
      </c>
    </row>
    <row r="41" spans="1:5" ht="12.75" customHeight="1" x14ac:dyDescent="0.15">
      <c r="A41" s="417"/>
      <c r="B41" s="418" t="s">
        <v>370</v>
      </c>
      <c r="C41" s="419">
        <v>3895098000</v>
      </c>
      <c r="D41" s="419">
        <v>3965101556</v>
      </c>
      <c r="E41" s="415">
        <f t="shared" si="0"/>
        <v>101.8</v>
      </c>
    </row>
    <row r="42" spans="1:5" ht="12.75" customHeight="1" x14ac:dyDescent="0.15">
      <c r="A42" s="417"/>
      <c r="B42" s="418" t="s">
        <v>371</v>
      </c>
      <c r="C42" s="419">
        <v>803082000</v>
      </c>
      <c r="D42" s="419">
        <v>735207504</v>
      </c>
      <c r="E42" s="428">
        <f t="shared" si="0"/>
        <v>91.55</v>
      </c>
    </row>
    <row r="43" spans="1:5" ht="12.75" customHeight="1" x14ac:dyDescent="0.15">
      <c r="A43" s="793" t="s">
        <v>372</v>
      </c>
      <c r="B43" s="793"/>
      <c r="C43" s="414">
        <v>71166494000</v>
      </c>
      <c r="D43" s="414">
        <v>70067135407</v>
      </c>
      <c r="E43" s="415">
        <f t="shared" si="0"/>
        <v>98.460000000000008</v>
      </c>
    </row>
    <row r="44" spans="1:5" ht="12.75" customHeight="1" x14ac:dyDescent="0.15">
      <c r="A44" s="417"/>
      <c r="B44" s="418" t="s">
        <v>373</v>
      </c>
      <c r="C44" s="422">
        <v>66877384000</v>
      </c>
      <c r="D44" s="422">
        <v>65164882109</v>
      </c>
      <c r="E44" s="415">
        <f t="shared" si="0"/>
        <v>97.44</v>
      </c>
    </row>
    <row r="45" spans="1:5" ht="12.75" customHeight="1" x14ac:dyDescent="0.15">
      <c r="A45" s="417"/>
      <c r="B45" s="418" t="s">
        <v>374</v>
      </c>
      <c r="C45" s="422">
        <v>4262819000</v>
      </c>
      <c r="D45" s="422">
        <v>4876499460</v>
      </c>
      <c r="E45" s="415">
        <f t="shared" si="0"/>
        <v>114.39999999999999</v>
      </c>
    </row>
    <row r="46" spans="1:5" ht="12.75" customHeight="1" x14ac:dyDescent="0.15">
      <c r="A46" s="417"/>
      <c r="B46" s="418" t="s">
        <v>375</v>
      </c>
      <c r="C46" s="422">
        <v>26291000</v>
      </c>
      <c r="D46" s="422">
        <v>25753838</v>
      </c>
      <c r="E46" s="415">
        <f t="shared" si="0"/>
        <v>97.960000000000008</v>
      </c>
    </row>
    <row r="47" spans="1:5" ht="12.75" customHeight="1" x14ac:dyDescent="0.15">
      <c r="A47" s="793" t="s">
        <v>376</v>
      </c>
      <c r="B47" s="793"/>
      <c r="C47" s="414">
        <v>40999146000</v>
      </c>
      <c r="D47" s="414">
        <v>38597403185</v>
      </c>
      <c r="E47" s="420">
        <f t="shared" si="0"/>
        <v>94.14</v>
      </c>
    </row>
    <row r="48" spans="1:5" ht="12.75" customHeight="1" x14ac:dyDescent="0.15">
      <c r="A48" s="417"/>
      <c r="B48" s="418" t="s">
        <v>377</v>
      </c>
      <c r="C48" s="422">
        <v>16454086000</v>
      </c>
      <c r="D48" s="422">
        <v>15817100339</v>
      </c>
      <c r="E48" s="415">
        <f t="shared" si="0"/>
        <v>96.13000000000001</v>
      </c>
    </row>
    <row r="49" spans="1:5" ht="12.75" customHeight="1" x14ac:dyDescent="0.15">
      <c r="A49" s="417"/>
      <c r="B49" s="418" t="s">
        <v>378</v>
      </c>
      <c r="C49" s="422">
        <v>22747685000</v>
      </c>
      <c r="D49" s="422">
        <v>20722368442</v>
      </c>
      <c r="E49" s="415">
        <f t="shared" si="0"/>
        <v>91.100000000000009</v>
      </c>
    </row>
    <row r="50" spans="1:5" ht="12.75" customHeight="1" x14ac:dyDescent="0.15">
      <c r="A50" s="417"/>
      <c r="B50" s="418" t="s">
        <v>379</v>
      </c>
      <c r="C50" s="422">
        <v>1797375000</v>
      </c>
      <c r="D50" s="422">
        <v>2057934404</v>
      </c>
      <c r="E50" s="428">
        <f t="shared" si="0"/>
        <v>114.5</v>
      </c>
    </row>
    <row r="51" spans="1:5" ht="12.75" customHeight="1" x14ac:dyDescent="0.15">
      <c r="A51" s="793" t="s">
        <v>380</v>
      </c>
      <c r="B51" s="793"/>
      <c r="C51" s="414">
        <v>687737000</v>
      </c>
      <c r="D51" s="414">
        <v>696835062</v>
      </c>
      <c r="E51" s="415">
        <f t="shared" si="0"/>
        <v>101.32000000000001</v>
      </c>
    </row>
    <row r="52" spans="1:5" ht="12.75" customHeight="1" x14ac:dyDescent="0.15">
      <c r="A52" s="417"/>
      <c r="B52" s="418" t="s">
        <v>381</v>
      </c>
      <c r="C52" s="422">
        <v>666321000</v>
      </c>
      <c r="D52" s="422">
        <v>654780321</v>
      </c>
      <c r="E52" s="415">
        <f t="shared" si="0"/>
        <v>98.27</v>
      </c>
    </row>
    <row r="53" spans="1:5" ht="12.75" customHeight="1" x14ac:dyDescent="0.15">
      <c r="A53" s="417"/>
      <c r="B53" s="418" t="s">
        <v>382</v>
      </c>
      <c r="C53" s="422">
        <v>21416000</v>
      </c>
      <c r="D53" s="422">
        <v>42054741</v>
      </c>
      <c r="E53" s="415">
        <f t="shared" si="0"/>
        <v>196.37</v>
      </c>
    </row>
    <row r="54" spans="1:5" ht="12.75" customHeight="1" x14ac:dyDescent="0.15">
      <c r="A54" s="793" t="s">
        <v>383</v>
      </c>
      <c r="B54" s="793"/>
      <c r="C54" s="414">
        <v>220305000</v>
      </c>
      <c r="D54" s="414">
        <v>209485406</v>
      </c>
      <c r="E54" s="420">
        <f t="shared" si="0"/>
        <v>95.09</v>
      </c>
    </row>
    <row r="55" spans="1:5" ht="12.75" customHeight="1" x14ac:dyDescent="0.15">
      <c r="A55" s="417"/>
      <c r="B55" s="418" t="s">
        <v>384</v>
      </c>
      <c r="C55" s="422">
        <v>220305000</v>
      </c>
      <c r="D55" s="422">
        <v>209485406</v>
      </c>
      <c r="E55" s="428">
        <f t="shared" si="0"/>
        <v>95.09</v>
      </c>
    </row>
    <row r="56" spans="1:5" ht="12.75" customHeight="1" x14ac:dyDescent="0.15">
      <c r="A56" s="793" t="s">
        <v>385</v>
      </c>
      <c r="B56" s="793"/>
      <c r="C56" s="414">
        <v>32014076000</v>
      </c>
      <c r="D56" s="414">
        <v>26355824523</v>
      </c>
      <c r="E56" s="415">
        <f t="shared" si="0"/>
        <v>82.33</v>
      </c>
    </row>
    <row r="57" spans="1:5" ht="12.75" customHeight="1" x14ac:dyDescent="0.15">
      <c r="A57" s="417"/>
      <c r="B57" s="418" t="s">
        <v>386</v>
      </c>
      <c r="C57" s="422">
        <v>31406132000</v>
      </c>
      <c r="D57" s="422">
        <v>25757536901</v>
      </c>
      <c r="E57" s="415">
        <f t="shared" si="0"/>
        <v>82.01</v>
      </c>
    </row>
    <row r="58" spans="1:5" ht="12.75" customHeight="1" x14ac:dyDescent="0.15">
      <c r="A58" s="417"/>
      <c r="B58" s="418" t="s">
        <v>387</v>
      </c>
      <c r="C58" s="419">
        <v>607944000</v>
      </c>
      <c r="D58" s="419">
        <v>598287622</v>
      </c>
      <c r="E58" s="415">
        <f t="shared" si="0"/>
        <v>98.41</v>
      </c>
    </row>
    <row r="59" spans="1:5" ht="12.75" customHeight="1" x14ac:dyDescent="0.15">
      <c r="A59" s="793" t="s">
        <v>388</v>
      </c>
      <c r="B59" s="793"/>
      <c r="C59" s="414">
        <v>8102136000</v>
      </c>
      <c r="D59" s="414">
        <v>8102136597</v>
      </c>
      <c r="E59" s="420">
        <f t="shared" si="0"/>
        <v>100</v>
      </c>
    </row>
    <row r="60" spans="1:5" ht="12.75" customHeight="1" x14ac:dyDescent="0.15">
      <c r="A60" s="429"/>
      <c r="B60" s="430" t="s">
        <v>389</v>
      </c>
      <c r="C60" s="431">
        <v>8102136000</v>
      </c>
      <c r="D60" s="431">
        <v>8102136597</v>
      </c>
      <c r="E60" s="415">
        <f t="shared" si="0"/>
        <v>100</v>
      </c>
    </row>
    <row r="61" spans="1:5" ht="12.75" customHeight="1" x14ac:dyDescent="0.15">
      <c r="A61" s="432"/>
      <c r="B61" s="432"/>
      <c r="C61" s="433"/>
      <c r="D61" s="433"/>
      <c r="E61" s="434"/>
    </row>
    <row r="62" spans="1:5" ht="5.0999999999999996" customHeight="1" thickBot="1" x14ac:dyDescent="0.2">
      <c r="A62" s="435"/>
      <c r="B62" s="435"/>
      <c r="C62" s="436"/>
      <c r="D62" s="436"/>
      <c r="E62" s="437"/>
    </row>
    <row r="63" spans="1:5" ht="12.75" customHeight="1" thickTop="1" x14ac:dyDescent="0.15">
      <c r="A63" s="394"/>
      <c r="B63" s="395" t="s">
        <v>3</v>
      </c>
      <c r="C63" s="396" t="s">
        <v>345</v>
      </c>
      <c r="D63" s="396" t="s">
        <v>346</v>
      </c>
      <c r="E63" s="397" t="s">
        <v>347</v>
      </c>
    </row>
    <row r="64" spans="1:5" ht="12.75" customHeight="1" x14ac:dyDescent="0.15">
      <c r="A64" s="398" t="s">
        <v>348</v>
      </c>
      <c r="B64" s="399"/>
      <c r="C64" s="400" t="s">
        <v>349</v>
      </c>
      <c r="D64" s="400" t="s">
        <v>349</v>
      </c>
      <c r="E64" s="401" t="s">
        <v>350</v>
      </c>
    </row>
    <row r="65" spans="1:5" ht="12.2" customHeight="1" x14ac:dyDescent="0.15">
      <c r="A65" s="793" t="s">
        <v>390</v>
      </c>
      <c r="B65" s="793"/>
      <c r="C65" s="414">
        <v>3588491000</v>
      </c>
      <c r="D65" s="414">
        <v>3611512630</v>
      </c>
      <c r="E65" s="438">
        <f t="shared" ref="E65:E70" si="1">ROUND(D65/C65,4)*100</f>
        <v>100.64</v>
      </c>
    </row>
    <row r="66" spans="1:5" ht="12.2" customHeight="1" x14ac:dyDescent="0.15">
      <c r="A66" s="417"/>
      <c r="B66" s="421" t="s">
        <v>391</v>
      </c>
      <c r="C66" s="419">
        <v>57005000</v>
      </c>
      <c r="D66" s="419">
        <v>55110215</v>
      </c>
      <c r="E66" s="438">
        <f t="shared" si="1"/>
        <v>96.679999999999993</v>
      </c>
    </row>
    <row r="67" spans="1:5" ht="12.2" customHeight="1" x14ac:dyDescent="0.15">
      <c r="A67" s="417"/>
      <c r="B67" s="418" t="s">
        <v>392</v>
      </c>
      <c r="C67" s="419">
        <v>7490000</v>
      </c>
      <c r="D67" s="419">
        <v>5723874</v>
      </c>
      <c r="E67" s="438">
        <f t="shared" si="1"/>
        <v>76.42</v>
      </c>
    </row>
    <row r="68" spans="1:5" ht="12.2" customHeight="1" x14ac:dyDescent="0.15">
      <c r="A68" s="417"/>
      <c r="B68" s="418" t="s">
        <v>393</v>
      </c>
      <c r="C68" s="419">
        <v>80001000</v>
      </c>
      <c r="D68" s="419">
        <v>86528668</v>
      </c>
      <c r="E68" s="438">
        <f t="shared" si="1"/>
        <v>108.16</v>
      </c>
    </row>
    <row r="69" spans="1:5" ht="12.2" customHeight="1" x14ac:dyDescent="0.15">
      <c r="A69" s="417"/>
      <c r="B69" s="418" t="s">
        <v>394</v>
      </c>
      <c r="C69" s="419">
        <v>297255000</v>
      </c>
      <c r="D69" s="419">
        <v>247257423</v>
      </c>
      <c r="E69" s="438">
        <f t="shared" si="1"/>
        <v>83.179999999999993</v>
      </c>
    </row>
    <row r="70" spans="1:5" ht="12.2" customHeight="1" x14ac:dyDescent="0.15">
      <c r="A70" s="417"/>
      <c r="B70" s="418" t="s">
        <v>395</v>
      </c>
      <c r="C70" s="422">
        <v>3146740000</v>
      </c>
      <c r="D70" s="422">
        <v>3216892450</v>
      </c>
      <c r="E70" s="438">
        <f t="shared" si="1"/>
        <v>102.23</v>
      </c>
    </row>
    <row r="71" spans="1:5" s="13" customFormat="1" ht="12.2" customHeight="1" x14ac:dyDescent="0.15">
      <c r="A71" s="740"/>
      <c r="B71" s="740"/>
      <c r="C71" s="741"/>
      <c r="D71" s="740"/>
      <c r="E71" s="740"/>
    </row>
    <row r="72" spans="1:5" ht="12.2" customHeight="1" x14ac:dyDescent="0.15">
      <c r="A72" s="441"/>
      <c r="B72" s="441"/>
      <c r="C72" s="442"/>
      <c r="D72" s="442"/>
      <c r="E72" s="443"/>
    </row>
    <row r="73" spans="1:5" ht="15" customHeight="1" thickBot="1" x14ac:dyDescent="0.2">
      <c r="A73" s="444" t="s">
        <v>396</v>
      </c>
      <c r="B73" s="441"/>
      <c r="C73" s="416"/>
      <c r="D73" s="416"/>
      <c r="E73" s="445"/>
    </row>
    <row r="74" spans="1:5" ht="15" customHeight="1" thickTop="1" x14ac:dyDescent="0.15">
      <c r="A74" s="394"/>
      <c r="B74" s="395" t="s">
        <v>3</v>
      </c>
      <c r="C74" s="396" t="s">
        <v>345</v>
      </c>
      <c r="D74" s="396" t="s">
        <v>346</v>
      </c>
      <c r="E74" s="397" t="s">
        <v>347</v>
      </c>
    </row>
    <row r="75" spans="1:5" ht="15" customHeight="1" x14ac:dyDescent="0.15">
      <c r="A75" s="398" t="s">
        <v>348</v>
      </c>
      <c r="B75" s="399"/>
      <c r="C75" s="400" t="s">
        <v>349</v>
      </c>
      <c r="D75" s="400" t="s">
        <v>349</v>
      </c>
      <c r="E75" s="401" t="s">
        <v>350</v>
      </c>
    </row>
    <row r="76" spans="1:5" ht="12.2" customHeight="1" x14ac:dyDescent="0.15">
      <c r="A76" s="794" t="s">
        <v>191</v>
      </c>
      <c r="B76" s="794"/>
      <c r="C76" s="403">
        <v>345656535000</v>
      </c>
      <c r="D76" s="446">
        <v>327285887560</v>
      </c>
      <c r="E76" s="404">
        <v>94.69</v>
      </c>
    </row>
    <row r="77" spans="1:5" ht="12.2" customHeight="1" x14ac:dyDescent="0.15">
      <c r="A77" s="795">
        <v>5</v>
      </c>
      <c r="B77" s="795"/>
      <c r="C77" s="405">
        <v>338267045000</v>
      </c>
      <c r="D77" s="405">
        <v>317782431714</v>
      </c>
      <c r="E77" s="406">
        <f>ROUND(D77/C77,4)*100</f>
        <v>93.94</v>
      </c>
    </row>
    <row r="78" spans="1:5" ht="12.2" customHeight="1" x14ac:dyDescent="0.15">
      <c r="A78" s="796">
        <v>6</v>
      </c>
      <c r="B78" s="796"/>
      <c r="C78" s="407">
        <v>355483950000</v>
      </c>
      <c r="D78" s="407">
        <v>337699959563</v>
      </c>
      <c r="E78" s="408">
        <f>ROUND(D78/C78,4)*100</f>
        <v>95</v>
      </c>
    </row>
    <row r="79" spans="1:5" ht="12.2" customHeight="1" x14ac:dyDescent="0.15">
      <c r="A79" s="417"/>
      <c r="B79" s="418"/>
      <c r="C79" s="447"/>
      <c r="D79" s="447"/>
      <c r="E79" s="448"/>
    </row>
    <row r="80" spans="1:5" ht="12.2" customHeight="1" x14ac:dyDescent="0.15">
      <c r="A80" s="793" t="s">
        <v>397</v>
      </c>
      <c r="B80" s="793"/>
      <c r="C80" s="414">
        <v>955781000</v>
      </c>
      <c r="D80" s="414">
        <v>926900286</v>
      </c>
      <c r="E80" s="438">
        <f t="shared" ref="E80:E120" si="2">ROUND(D80/C80,4)*100</f>
        <v>96.98</v>
      </c>
    </row>
    <row r="81" spans="1:5" ht="12.2" customHeight="1" x14ac:dyDescent="0.15">
      <c r="A81" s="417"/>
      <c r="B81" s="418" t="s">
        <v>398</v>
      </c>
      <c r="C81" s="419">
        <v>955781000</v>
      </c>
      <c r="D81" s="419">
        <v>926900286</v>
      </c>
      <c r="E81" s="449">
        <f t="shared" si="2"/>
        <v>96.98</v>
      </c>
    </row>
    <row r="82" spans="1:5" ht="12.2" customHeight="1" x14ac:dyDescent="0.15">
      <c r="A82" s="793" t="s">
        <v>399</v>
      </c>
      <c r="B82" s="793"/>
      <c r="C82" s="423">
        <v>46883429000</v>
      </c>
      <c r="D82" s="423">
        <v>44914183256</v>
      </c>
      <c r="E82" s="438">
        <f t="shared" si="2"/>
        <v>95.8</v>
      </c>
    </row>
    <row r="83" spans="1:5" ht="12.2" customHeight="1" x14ac:dyDescent="0.15">
      <c r="A83" s="417"/>
      <c r="B83" s="418" t="s">
        <v>400</v>
      </c>
      <c r="C83" s="419">
        <v>41033355000</v>
      </c>
      <c r="D83" s="419">
        <v>39229769363</v>
      </c>
      <c r="E83" s="438">
        <f t="shared" si="2"/>
        <v>95.6</v>
      </c>
    </row>
    <row r="84" spans="1:5" ht="12.2" customHeight="1" x14ac:dyDescent="0.15">
      <c r="A84" s="417"/>
      <c r="B84" s="418" t="s">
        <v>401</v>
      </c>
      <c r="C84" s="419">
        <v>1569321000</v>
      </c>
      <c r="D84" s="419">
        <v>1510999929</v>
      </c>
      <c r="E84" s="438">
        <f t="shared" si="2"/>
        <v>96.28</v>
      </c>
    </row>
    <row r="85" spans="1:5" ht="12.2" customHeight="1" x14ac:dyDescent="0.15">
      <c r="A85" s="417"/>
      <c r="B85" s="418" t="s">
        <v>402</v>
      </c>
      <c r="C85" s="419">
        <v>2610483000</v>
      </c>
      <c r="D85" s="419">
        <v>2539072515</v>
      </c>
      <c r="E85" s="438">
        <f t="shared" si="2"/>
        <v>97.26</v>
      </c>
    </row>
    <row r="86" spans="1:5" ht="12.2" customHeight="1" x14ac:dyDescent="0.15">
      <c r="A86" s="417"/>
      <c r="B86" s="418" t="s">
        <v>403</v>
      </c>
      <c r="C86" s="422">
        <v>772961000</v>
      </c>
      <c r="D86" s="422">
        <v>752035464</v>
      </c>
      <c r="E86" s="438">
        <f t="shared" si="2"/>
        <v>97.289999999999992</v>
      </c>
    </row>
    <row r="87" spans="1:5" ht="12.2" customHeight="1" x14ac:dyDescent="0.15">
      <c r="A87" s="417"/>
      <c r="B87" s="418" t="s">
        <v>404</v>
      </c>
      <c r="C87" s="419">
        <v>713638000</v>
      </c>
      <c r="D87" s="419">
        <v>704057170</v>
      </c>
      <c r="E87" s="438">
        <f t="shared" si="2"/>
        <v>98.66</v>
      </c>
    </row>
    <row r="88" spans="1:5" ht="12.2" customHeight="1" x14ac:dyDescent="0.15">
      <c r="A88" s="417"/>
      <c r="B88" s="418" t="s">
        <v>405</v>
      </c>
      <c r="C88" s="419">
        <v>73853000</v>
      </c>
      <c r="D88" s="419">
        <v>70486340</v>
      </c>
      <c r="E88" s="438">
        <f t="shared" si="2"/>
        <v>95.44</v>
      </c>
    </row>
    <row r="89" spans="1:5" ht="12.2" customHeight="1" x14ac:dyDescent="0.15">
      <c r="A89" s="417"/>
      <c r="B89" s="418" t="s">
        <v>406</v>
      </c>
      <c r="C89" s="419">
        <v>109818000</v>
      </c>
      <c r="D89" s="419">
        <v>107762475</v>
      </c>
      <c r="E89" s="449">
        <f t="shared" si="2"/>
        <v>98.13</v>
      </c>
    </row>
    <row r="90" spans="1:5" ht="12.2" customHeight="1" x14ac:dyDescent="0.15">
      <c r="A90" s="793" t="s">
        <v>407</v>
      </c>
      <c r="B90" s="793"/>
      <c r="C90" s="423">
        <v>165424063000</v>
      </c>
      <c r="D90" s="423">
        <v>158680734253</v>
      </c>
      <c r="E90" s="438">
        <f t="shared" si="2"/>
        <v>95.92</v>
      </c>
    </row>
    <row r="91" spans="1:5" ht="12.2" customHeight="1" x14ac:dyDescent="0.15">
      <c r="A91" s="417"/>
      <c r="B91" s="418" t="s">
        <v>408</v>
      </c>
      <c r="C91" s="419">
        <v>53220835000</v>
      </c>
      <c r="D91" s="419">
        <v>50100590217</v>
      </c>
      <c r="E91" s="438">
        <f t="shared" si="2"/>
        <v>94.14</v>
      </c>
    </row>
    <row r="92" spans="1:5" ht="12.2" customHeight="1" x14ac:dyDescent="0.15">
      <c r="A92" s="417"/>
      <c r="B92" s="418" t="s">
        <v>409</v>
      </c>
      <c r="C92" s="419">
        <v>61839996000</v>
      </c>
      <c r="D92" s="419">
        <v>59091759960</v>
      </c>
      <c r="E92" s="438">
        <f t="shared" si="2"/>
        <v>95.56</v>
      </c>
    </row>
    <row r="93" spans="1:5" ht="12.2" customHeight="1" x14ac:dyDescent="0.15">
      <c r="A93" s="417"/>
      <c r="B93" s="418" t="s">
        <v>410</v>
      </c>
      <c r="C93" s="419">
        <v>50212668000</v>
      </c>
      <c r="D93" s="419">
        <v>49338947042</v>
      </c>
      <c r="E93" s="438">
        <f t="shared" si="2"/>
        <v>98.26</v>
      </c>
    </row>
    <row r="94" spans="1:5" ht="12.2" customHeight="1" x14ac:dyDescent="0.15">
      <c r="A94" s="417"/>
      <c r="B94" s="418" t="s">
        <v>411</v>
      </c>
      <c r="C94" s="419">
        <v>150564000</v>
      </c>
      <c r="D94" s="419">
        <v>149437034</v>
      </c>
      <c r="E94" s="449">
        <f t="shared" si="2"/>
        <v>99.25</v>
      </c>
    </row>
    <row r="95" spans="1:5" ht="12.2" customHeight="1" x14ac:dyDescent="0.15">
      <c r="A95" s="793" t="s">
        <v>412</v>
      </c>
      <c r="B95" s="793"/>
      <c r="C95" s="423">
        <v>6345691000</v>
      </c>
      <c r="D95" s="423">
        <v>5515403236</v>
      </c>
      <c r="E95" s="438">
        <f t="shared" si="2"/>
        <v>86.92</v>
      </c>
    </row>
    <row r="96" spans="1:5" ht="12.2" customHeight="1" x14ac:dyDescent="0.15">
      <c r="A96" s="417"/>
      <c r="B96" s="418" t="s">
        <v>413</v>
      </c>
      <c r="C96" s="419">
        <v>6214090000</v>
      </c>
      <c r="D96" s="419">
        <v>5395801544</v>
      </c>
      <c r="E96" s="438">
        <f t="shared" si="2"/>
        <v>86.83</v>
      </c>
    </row>
    <row r="97" spans="1:5" ht="12.2" customHeight="1" x14ac:dyDescent="0.15">
      <c r="A97" s="417"/>
      <c r="B97" s="418" t="s">
        <v>414</v>
      </c>
      <c r="C97" s="419">
        <v>131601000</v>
      </c>
      <c r="D97" s="419">
        <v>119601692</v>
      </c>
      <c r="E97" s="449">
        <f t="shared" si="2"/>
        <v>90.88000000000001</v>
      </c>
    </row>
    <row r="98" spans="1:5" ht="12.2" customHeight="1" x14ac:dyDescent="0.15">
      <c r="A98" s="793" t="s">
        <v>415</v>
      </c>
      <c r="B98" s="793"/>
      <c r="C98" s="423">
        <v>28588455000</v>
      </c>
      <c r="D98" s="423">
        <v>26744627752</v>
      </c>
      <c r="E98" s="438">
        <f t="shared" si="2"/>
        <v>93.55</v>
      </c>
    </row>
    <row r="99" spans="1:5" ht="12.2" customHeight="1" x14ac:dyDescent="0.15">
      <c r="A99" s="417"/>
      <c r="B99" s="418" t="s">
        <v>416</v>
      </c>
      <c r="C99" s="419">
        <v>853699000</v>
      </c>
      <c r="D99" s="419">
        <v>804207310</v>
      </c>
      <c r="E99" s="438">
        <f t="shared" si="2"/>
        <v>94.199999999999989</v>
      </c>
    </row>
    <row r="100" spans="1:5" ht="12.2" customHeight="1" x14ac:dyDescent="0.15">
      <c r="A100" s="417"/>
      <c r="B100" s="418" t="s">
        <v>417</v>
      </c>
      <c r="C100" s="419">
        <v>18693692000</v>
      </c>
      <c r="D100" s="419">
        <v>17338112572</v>
      </c>
      <c r="E100" s="438">
        <f t="shared" si="2"/>
        <v>92.75</v>
      </c>
    </row>
    <row r="101" spans="1:5" ht="12.2" customHeight="1" x14ac:dyDescent="0.15">
      <c r="A101" s="417"/>
      <c r="B101" s="418" t="s">
        <v>418</v>
      </c>
      <c r="C101" s="419">
        <v>9041064000</v>
      </c>
      <c r="D101" s="419">
        <v>8602307870</v>
      </c>
      <c r="E101" s="449">
        <f t="shared" si="2"/>
        <v>95.15</v>
      </c>
    </row>
    <row r="102" spans="1:5" ht="12.2" customHeight="1" x14ac:dyDescent="0.15">
      <c r="A102" s="793" t="s">
        <v>419</v>
      </c>
      <c r="B102" s="793"/>
      <c r="C102" s="423">
        <v>24456463000</v>
      </c>
      <c r="D102" s="423">
        <v>22242609683</v>
      </c>
      <c r="E102" s="438">
        <f t="shared" si="2"/>
        <v>90.95</v>
      </c>
    </row>
    <row r="103" spans="1:5" ht="12.2" customHeight="1" x14ac:dyDescent="0.15">
      <c r="A103" s="417"/>
      <c r="B103" s="418" t="s">
        <v>420</v>
      </c>
      <c r="C103" s="419">
        <v>2098728000</v>
      </c>
      <c r="D103" s="419">
        <v>2019292503</v>
      </c>
      <c r="E103" s="438">
        <f t="shared" si="2"/>
        <v>96.22</v>
      </c>
    </row>
    <row r="104" spans="1:5" ht="12.2" customHeight="1" x14ac:dyDescent="0.15">
      <c r="A104" s="417"/>
      <c r="B104" s="418" t="s">
        <v>421</v>
      </c>
      <c r="C104" s="419">
        <v>6410626000</v>
      </c>
      <c r="D104" s="419">
        <v>5897564071</v>
      </c>
      <c r="E104" s="438">
        <f t="shared" si="2"/>
        <v>92</v>
      </c>
    </row>
    <row r="105" spans="1:5" ht="12.2" customHeight="1" x14ac:dyDescent="0.15">
      <c r="A105" s="417"/>
      <c r="B105" s="418" t="s">
        <v>422</v>
      </c>
      <c r="C105" s="419">
        <v>1240628000</v>
      </c>
      <c r="D105" s="419">
        <v>1180892185</v>
      </c>
      <c r="E105" s="438">
        <f t="shared" si="2"/>
        <v>95.19</v>
      </c>
    </row>
    <row r="106" spans="1:5" ht="12.2" customHeight="1" x14ac:dyDescent="0.15">
      <c r="A106" s="417"/>
      <c r="B106" s="418" t="s">
        <v>423</v>
      </c>
      <c r="C106" s="419">
        <v>14706481000</v>
      </c>
      <c r="D106" s="419">
        <v>13144860924</v>
      </c>
      <c r="E106" s="449">
        <f t="shared" si="2"/>
        <v>89.38000000000001</v>
      </c>
    </row>
    <row r="107" spans="1:5" ht="12.2" customHeight="1" x14ac:dyDescent="0.15">
      <c r="A107" s="793" t="s">
        <v>424</v>
      </c>
      <c r="B107" s="793"/>
      <c r="C107" s="423">
        <v>53110268000</v>
      </c>
      <c r="D107" s="423">
        <v>50398051603</v>
      </c>
      <c r="E107" s="438">
        <f t="shared" si="2"/>
        <v>94.89</v>
      </c>
    </row>
    <row r="108" spans="1:5" ht="12.2" customHeight="1" x14ac:dyDescent="0.15">
      <c r="A108" s="417"/>
      <c r="B108" s="418" t="s">
        <v>425</v>
      </c>
      <c r="C108" s="419">
        <v>16448556000</v>
      </c>
      <c r="D108" s="419">
        <v>15976814462</v>
      </c>
      <c r="E108" s="438">
        <f t="shared" si="2"/>
        <v>97.13000000000001</v>
      </c>
    </row>
    <row r="109" spans="1:5" ht="12.2" customHeight="1" x14ac:dyDescent="0.15">
      <c r="A109" s="417"/>
      <c r="B109" s="418" t="s">
        <v>426</v>
      </c>
      <c r="C109" s="419">
        <v>14390769000</v>
      </c>
      <c r="D109" s="419">
        <v>13605545577</v>
      </c>
      <c r="E109" s="438">
        <f t="shared" si="2"/>
        <v>94.54</v>
      </c>
    </row>
    <row r="110" spans="1:5" ht="12.2" customHeight="1" x14ac:dyDescent="0.15">
      <c r="A110" s="417"/>
      <c r="B110" s="418" t="s">
        <v>427</v>
      </c>
      <c r="C110" s="419">
        <v>12894574000</v>
      </c>
      <c r="D110" s="419">
        <v>12224956813</v>
      </c>
      <c r="E110" s="438">
        <f t="shared" si="2"/>
        <v>94.81</v>
      </c>
    </row>
    <row r="111" spans="1:5" ht="12.2" customHeight="1" x14ac:dyDescent="0.15">
      <c r="A111" s="417"/>
      <c r="B111" s="418" t="s">
        <v>428</v>
      </c>
      <c r="C111" s="419">
        <v>256829000</v>
      </c>
      <c r="D111" s="419">
        <v>238662704</v>
      </c>
      <c r="E111" s="438">
        <f t="shared" si="2"/>
        <v>92.93</v>
      </c>
    </row>
    <row r="112" spans="1:5" ht="12.2" customHeight="1" x14ac:dyDescent="0.15">
      <c r="A112" s="417"/>
      <c r="B112" s="418" t="s">
        <v>429</v>
      </c>
      <c r="C112" s="419">
        <v>4690077000</v>
      </c>
      <c r="D112" s="419">
        <v>4186018070</v>
      </c>
      <c r="E112" s="438">
        <f t="shared" si="2"/>
        <v>89.25</v>
      </c>
    </row>
    <row r="113" spans="1:5" ht="12.2" customHeight="1" x14ac:dyDescent="0.15">
      <c r="A113" s="417"/>
      <c r="B113" s="418" t="s">
        <v>430</v>
      </c>
      <c r="C113" s="419">
        <v>3638456000</v>
      </c>
      <c r="D113" s="419">
        <v>3417465721</v>
      </c>
      <c r="E113" s="438">
        <f t="shared" si="2"/>
        <v>93.93</v>
      </c>
    </row>
    <row r="114" spans="1:5" ht="12.2" customHeight="1" x14ac:dyDescent="0.15">
      <c r="A114" s="417"/>
      <c r="B114" s="418" t="s">
        <v>431</v>
      </c>
      <c r="C114" s="419">
        <v>791007000</v>
      </c>
      <c r="D114" s="419">
        <v>748588256</v>
      </c>
      <c r="E114" s="449">
        <f t="shared" si="2"/>
        <v>94.64</v>
      </c>
    </row>
    <row r="115" spans="1:5" ht="12.2" customHeight="1" x14ac:dyDescent="0.15">
      <c r="A115" s="793" t="s">
        <v>432</v>
      </c>
      <c r="B115" s="793"/>
      <c r="C115" s="414">
        <v>2956048000</v>
      </c>
      <c r="D115" s="414">
        <v>2956045566</v>
      </c>
      <c r="E115" s="438">
        <f t="shared" si="2"/>
        <v>100</v>
      </c>
    </row>
    <row r="116" spans="1:5" ht="12.2" customHeight="1" x14ac:dyDescent="0.15">
      <c r="A116" s="417"/>
      <c r="B116" s="418" t="s">
        <v>433</v>
      </c>
      <c r="C116" s="419">
        <v>2956048000</v>
      </c>
      <c r="D116" s="419">
        <v>2956045566</v>
      </c>
      <c r="E116" s="449">
        <f t="shared" si="2"/>
        <v>100</v>
      </c>
    </row>
    <row r="117" spans="1:5" ht="12.2" customHeight="1" x14ac:dyDescent="0.15">
      <c r="A117" s="793" t="s">
        <v>434</v>
      </c>
      <c r="B117" s="793"/>
      <c r="C117" s="414">
        <v>26333662000</v>
      </c>
      <c r="D117" s="414">
        <v>25321403928</v>
      </c>
      <c r="E117" s="438">
        <f t="shared" si="2"/>
        <v>96.16</v>
      </c>
    </row>
    <row r="118" spans="1:5" ht="12.2" customHeight="1" x14ac:dyDescent="0.15">
      <c r="A118" s="417"/>
      <c r="B118" s="418" t="s">
        <v>435</v>
      </c>
      <c r="C118" s="419">
        <v>26333662000</v>
      </c>
      <c r="D118" s="424">
        <v>25321403928</v>
      </c>
      <c r="E118" s="449">
        <f t="shared" si="2"/>
        <v>96.16</v>
      </c>
    </row>
    <row r="119" spans="1:5" ht="12.2" customHeight="1" x14ac:dyDescent="0.15">
      <c r="A119" s="793" t="s">
        <v>436</v>
      </c>
      <c r="B119" s="793"/>
      <c r="C119" s="414">
        <v>430090000</v>
      </c>
      <c r="D119" s="498">
        <v>0</v>
      </c>
      <c r="E119" s="415">
        <f t="shared" si="2"/>
        <v>0</v>
      </c>
    </row>
    <row r="120" spans="1:5" ht="12.2" customHeight="1" x14ac:dyDescent="0.15">
      <c r="A120" s="429"/>
      <c r="B120" s="430" t="s">
        <v>112</v>
      </c>
      <c r="C120" s="440">
        <v>430090000</v>
      </c>
      <c r="D120" s="499">
        <v>0</v>
      </c>
      <c r="E120" s="415">
        <f t="shared" si="2"/>
        <v>0</v>
      </c>
    </row>
    <row r="121" spans="1:5" ht="12.95" customHeight="1" x14ac:dyDescent="0.15">
      <c r="A121" s="77" t="s">
        <v>437</v>
      </c>
      <c r="C121" s="77"/>
      <c r="D121" s="77"/>
      <c r="E121" s="123"/>
    </row>
    <row r="134" s="13" customFormat="1" ht="12.95" customHeight="1" x14ac:dyDescent="0.15"/>
    <row r="135" s="13" customFormat="1" ht="12.95" customHeight="1" x14ac:dyDescent="0.15"/>
  </sheetData>
  <mergeCells count="37">
    <mergeCell ref="A117:B117"/>
    <mergeCell ref="A119:B119"/>
    <mergeCell ref="A90:B90"/>
    <mergeCell ref="A95:B95"/>
    <mergeCell ref="A98:B98"/>
    <mergeCell ref="A102:B102"/>
    <mergeCell ref="A107:B107"/>
    <mergeCell ref="A115:B115"/>
    <mergeCell ref="A82:B82"/>
    <mergeCell ref="A47:B47"/>
    <mergeCell ref="A51:B51"/>
    <mergeCell ref="A54:B54"/>
    <mergeCell ref="A56:B56"/>
    <mergeCell ref="A59:B59"/>
    <mergeCell ref="A65:B65"/>
    <mergeCell ref="A76:B76"/>
    <mergeCell ref="A77:B77"/>
    <mergeCell ref="A78:B78"/>
    <mergeCell ref="A80:B80"/>
    <mergeCell ref="A43:B43"/>
    <mergeCell ref="A20:B20"/>
    <mergeCell ref="A22:B22"/>
    <mergeCell ref="A24:B24"/>
    <mergeCell ref="A26:B26"/>
    <mergeCell ref="A28:B28"/>
    <mergeCell ref="A30:B30"/>
    <mergeCell ref="A32:B32"/>
    <mergeCell ref="A34:B34"/>
    <mergeCell ref="A36:B36"/>
    <mergeCell ref="A38:B38"/>
    <mergeCell ref="A40:B40"/>
    <mergeCell ref="A18:B18"/>
    <mergeCell ref="A5:B5"/>
    <mergeCell ref="A6:B6"/>
    <mergeCell ref="A7:B7"/>
    <mergeCell ref="A9:B9"/>
    <mergeCell ref="A13:B13"/>
  </mergeCells>
  <phoneticPr fontId="14"/>
  <printOptions horizontalCentered="1"/>
  <pageMargins left="0.74803149606299213" right="0.74803149606299213" top="0.59055118110236227" bottom="0.19685039370078741" header="0.51181102362204722" footer="0.51181102362204722"/>
  <pageSetup paperSize="9" firstPageNumber="0" orientation="portrait" r:id="rId1"/>
  <rowBreaks count="1" manualBreakCount="1">
    <brk id="61"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424A-C8EF-4E11-9443-F6BA1AA614DE}">
  <dimension ref="A1:AME82"/>
  <sheetViews>
    <sheetView zoomScaleNormal="100" zoomScaleSheetLayoutView="115" workbookViewId="0"/>
  </sheetViews>
  <sheetFormatPr defaultRowHeight="13.5" x14ac:dyDescent="0.15"/>
  <cols>
    <col min="1" max="1" width="3.375" style="1" customWidth="1"/>
    <col min="2" max="2" width="19.375" style="1" customWidth="1"/>
    <col min="3" max="5" width="21.375" style="13" customWidth="1"/>
    <col min="6" max="1019" width="9" style="13" customWidth="1"/>
  </cols>
  <sheetData>
    <row r="1" spans="1:5" ht="15" customHeight="1" x14ac:dyDescent="0.15">
      <c r="A1" s="3" t="s">
        <v>438</v>
      </c>
    </row>
    <row r="2" spans="1:5" ht="5.0999999999999996" customHeight="1" x14ac:dyDescent="0.15">
      <c r="A2" s="3"/>
    </row>
    <row r="3" spans="1:5" s="13" customFormat="1" ht="15" customHeight="1" thickBot="1" x14ac:dyDescent="0.2">
      <c r="A3" s="444" t="s">
        <v>344</v>
      </c>
      <c r="C3" s="445"/>
      <c r="D3" s="445"/>
      <c r="E3" s="445"/>
    </row>
    <row r="4" spans="1:5" ht="15" customHeight="1" thickTop="1" x14ac:dyDescent="0.15">
      <c r="A4" s="450"/>
      <c r="B4" s="395" t="s">
        <v>3</v>
      </c>
      <c r="C4" s="451" t="s">
        <v>345</v>
      </c>
      <c r="D4" s="451" t="s">
        <v>346</v>
      </c>
      <c r="E4" s="335" t="s">
        <v>347</v>
      </c>
    </row>
    <row r="5" spans="1:5" ht="15" customHeight="1" x14ac:dyDescent="0.15">
      <c r="A5" s="398" t="s">
        <v>348</v>
      </c>
      <c r="B5" s="399"/>
      <c r="C5" s="452" t="s">
        <v>349</v>
      </c>
      <c r="D5" s="452" t="s">
        <v>349</v>
      </c>
      <c r="E5" s="453" t="s">
        <v>350</v>
      </c>
    </row>
    <row r="6" spans="1:5" s="3" customFormat="1" ht="15.95" customHeight="1" x14ac:dyDescent="0.15">
      <c r="A6" s="799" t="s">
        <v>150</v>
      </c>
      <c r="B6" s="799"/>
      <c r="C6" s="454">
        <v>72132696000</v>
      </c>
      <c r="D6" s="454">
        <v>70380230421</v>
      </c>
      <c r="E6" s="455">
        <v>97.57</v>
      </c>
    </row>
    <row r="7" spans="1:5" s="3" customFormat="1" ht="15.95" customHeight="1" x14ac:dyDescent="0.15">
      <c r="A7" s="800">
        <v>5</v>
      </c>
      <c r="B7" s="800"/>
      <c r="C7" s="456">
        <v>72297368000</v>
      </c>
      <c r="D7" s="456">
        <v>70267338578</v>
      </c>
      <c r="E7" s="457">
        <f>ROUND(D7/C7,4)*100</f>
        <v>97.19</v>
      </c>
    </row>
    <row r="8" spans="1:5" s="3" customFormat="1" ht="15.95" customHeight="1" x14ac:dyDescent="0.15">
      <c r="A8" s="801">
        <v>6</v>
      </c>
      <c r="B8" s="801"/>
      <c r="C8" s="458">
        <v>71355614000</v>
      </c>
      <c r="D8" s="458">
        <v>68891153253</v>
      </c>
      <c r="E8" s="459">
        <f>ROUND(D8/C8,4)*100</f>
        <v>96.55</v>
      </c>
    </row>
    <row r="9" spans="1:5" s="3" customFormat="1" ht="15.95" customHeight="1" x14ac:dyDescent="0.15">
      <c r="A9" s="96" t="s">
        <v>351</v>
      </c>
      <c r="B9" s="85"/>
      <c r="C9" s="460"/>
      <c r="D9" s="460"/>
      <c r="E9" s="455"/>
    </row>
    <row r="10" spans="1:5" ht="15.95" customHeight="1" x14ac:dyDescent="0.15">
      <c r="A10" s="802" t="s">
        <v>104</v>
      </c>
      <c r="B10" s="802"/>
      <c r="C10" s="461">
        <v>15512347000</v>
      </c>
      <c r="D10" s="461">
        <v>16251785876</v>
      </c>
      <c r="E10" s="462">
        <f t="shared" ref="E10:E27" si="0">ROUND(D10/C10,4)*100</f>
        <v>104.77000000000001</v>
      </c>
    </row>
    <row r="11" spans="1:5" ht="15.95" customHeight="1" x14ac:dyDescent="0.15">
      <c r="A11" s="463"/>
      <c r="B11" s="441" t="s">
        <v>104</v>
      </c>
      <c r="C11" s="305">
        <v>15512347000</v>
      </c>
      <c r="D11" s="500">
        <v>16251785876</v>
      </c>
      <c r="E11" s="480">
        <f t="shared" si="0"/>
        <v>104.77000000000001</v>
      </c>
    </row>
    <row r="12" spans="1:5" ht="15.95" customHeight="1" x14ac:dyDescent="0.15">
      <c r="A12" s="802" t="s">
        <v>439</v>
      </c>
      <c r="B12" s="802"/>
      <c r="C12" s="461">
        <v>4000</v>
      </c>
      <c r="D12" s="708">
        <v>0</v>
      </c>
      <c r="E12" s="707">
        <f t="shared" si="0"/>
        <v>0</v>
      </c>
    </row>
    <row r="13" spans="1:5" ht="15.95" customHeight="1" x14ac:dyDescent="0.15">
      <c r="A13" s="463"/>
      <c r="B13" s="441" t="s">
        <v>439</v>
      </c>
      <c r="C13" s="305">
        <v>4000</v>
      </c>
      <c r="D13" s="708">
        <v>0</v>
      </c>
      <c r="E13" s="707">
        <f t="shared" si="0"/>
        <v>0</v>
      </c>
    </row>
    <row r="14" spans="1:5" ht="15.95" customHeight="1" x14ac:dyDescent="0.15">
      <c r="A14" s="802" t="s">
        <v>81</v>
      </c>
      <c r="B14" s="802"/>
      <c r="C14" s="461">
        <v>161000</v>
      </c>
      <c r="D14" s="461">
        <v>164400</v>
      </c>
      <c r="E14" s="462">
        <f t="shared" si="0"/>
        <v>102.10999999999999</v>
      </c>
    </row>
    <row r="15" spans="1:5" ht="15.95" customHeight="1" x14ac:dyDescent="0.15">
      <c r="A15" s="463"/>
      <c r="B15" s="441" t="s">
        <v>371</v>
      </c>
      <c r="C15" s="305">
        <v>161000</v>
      </c>
      <c r="D15" s="305">
        <v>164400</v>
      </c>
      <c r="E15" s="464">
        <f t="shared" si="0"/>
        <v>102.10999999999999</v>
      </c>
    </row>
    <row r="16" spans="1:5" ht="15.95" customHeight="1" x14ac:dyDescent="0.15">
      <c r="A16" s="802" t="s">
        <v>440</v>
      </c>
      <c r="B16" s="802"/>
      <c r="C16" s="461">
        <v>69443000</v>
      </c>
      <c r="D16" s="461">
        <v>69443000</v>
      </c>
      <c r="E16" s="462">
        <f t="shared" si="0"/>
        <v>100</v>
      </c>
    </row>
    <row r="17" spans="1:5" ht="15.95" customHeight="1" x14ac:dyDescent="0.15">
      <c r="A17" s="463"/>
      <c r="B17" s="441" t="s">
        <v>374</v>
      </c>
      <c r="C17" s="305">
        <v>69443000</v>
      </c>
      <c r="D17" s="305">
        <v>69443000</v>
      </c>
      <c r="E17" s="464">
        <f t="shared" si="0"/>
        <v>100</v>
      </c>
    </row>
    <row r="18" spans="1:5" ht="15.95" customHeight="1" x14ac:dyDescent="0.15">
      <c r="A18" s="802" t="s">
        <v>441</v>
      </c>
      <c r="B18" s="802"/>
      <c r="C18" s="461">
        <v>46184848000</v>
      </c>
      <c r="D18" s="461">
        <v>43983834555</v>
      </c>
      <c r="E18" s="462">
        <f t="shared" si="0"/>
        <v>95.23</v>
      </c>
    </row>
    <row r="19" spans="1:5" ht="15.95" customHeight="1" x14ac:dyDescent="0.15">
      <c r="A19" s="463"/>
      <c r="B19" s="441" t="s">
        <v>377</v>
      </c>
      <c r="C19" s="305">
        <v>46184848000</v>
      </c>
      <c r="D19" s="305">
        <v>43983834555</v>
      </c>
      <c r="E19" s="464">
        <f t="shared" si="0"/>
        <v>95.23</v>
      </c>
    </row>
    <row r="20" spans="1:5" ht="15.95" customHeight="1" x14ac:dyDescent="0.15">
      <c r="A20" s="802" t="s">
        <v>442</v>
      </c>
      <c r="B20" s="802"/>
      <c r="C20" s="461">
        <v>9077368000</v>
      </c>
      <c r="D20" s="461">
        <v>8065111178</v>
      </c>
      <c r="E20" s="462">
        <f t="shared" si="0"/>
        <v>88.85</v>
      </c>
    </row>
    <row r="21" spans="1:5" ht="15.95" customHeight="1" x14ac:dyDescent="0.15">
      <c r="A21" s="463"/>
      <c r="B21" s="441" t="s">
        <v>443</v>
      </c>
      <c r="C21" s="305">
        <v>9077368000</v>
      </c>
      <c r="D21" s="305">
        <v>8065111178</v>
      </c>
      <c r="E21" s="464">
        <f t="shared" si="0"/>
        <v>88.85</v>
      </c>
    </row>
    <row r="22" spans="1:5" ht="15.95" customHeight="1" x14ac:dyDescent="0.15">
      <c r="A22" s="802" t="s">
        <v>389</v>
      </c>
      <c r="B22" s="802"/>
      <c r="C22" s="461">
        <v>415113000</v>
      </c>
      <c r="D22" s="461">
        <v>415113765</v>
      </c>
      <c r="E22" s="462">
        <f t="shared" si="0"/>
        <v>100</v>
      </c>
    </row>
    <row r="23" spans="1:5" ht="15.95" customHeight="1" x14ac:dyDescent="0.15">
      <c r="A23" s="463"/>
      <c r="B23" s="441" t="s">
        <v>389</v>
      </c>
      <c r="C23" s="305">
        <v>415113000</v>
      </c>
      <c r="D23" s="305">
        <v>415113765</v>
      </c>
      <c r="E23" s="464">
        <f t="shared" si="0"/>
        <v>100</v>
      </c>
    </row>
    <row r="24" spans="1:5" ht="15.95" customHeight="1" x14ac:dyDescent="0.15">
      <c r="A24" s="802" t="s">
        <v>444</v>
      </c>
      <c r="B24" s="802"/>
      <c r="C24" s="461">
        <v>96330000</v>
      </c>
      <c r="D24" s="461">
        <v>105700479</v>
      </c>
      <c r="E24" s="462">
        <f t="shared" si="0"/>
        <v>109.72999999999999</v>
      </c>
    </row>
    <row r="25" spans="1:5" ht="15.95" customHeight="1" x14ac:dyDescent="0.15">
      <c r="A25" s="463"/>
      <c r="B25" s="371" t="s">
        <v>391</v>
      </c>
      <c r="C25" s="305">
        <v>154000</v>
      </c>
      <c r="D25" s="305">
        <v>192836</v>
      </c>
      <c r="E25" s="464">
        <f t="shared" si="0"/>
        <v>125.22</v>
      </c>
    </row>
    <row r="26" spans="1:5" ht="15.95" customHeight="1" x14ac:dyDescent="0.15">
      <c r="A26" s="463"/>
      <c r="B26" s="441" t="s">
        <v>445</v>
      </c>
      <c r="C26" s="305">
        <v>1000</v>
      </c>
      <c r="D26" s="708">
        <v>0</v>
      </c>
      <c r="E26" s="707">
        <f t="shared" si="0"/>
        <v>0</v>
      </c>
    </row>
    <row r="27" spans="1:5" ht="15.95" customHeight="1" x14ac:dyDescent="0.15">
      <c r="A27" s="465"/>
      <c r="B27" s="439" t="s">
        <v>395</v>
      </c>
      <c r="C27" s="466">
        <v>96175000</v>
      </c>
      <c r="D27" s="466">
        <v>105507643</v>
      </c>
      <c r="E27" s="467">
        <f t="shared" si="0"/>
        <v>109.7</v>
      </c>
    </row>
    <row r="28" spans="1:5" ht="17.100000000000001" customHeight="1" x14ac:dyDescent="0.15">
      <c r="B28" s="441"/>
    </row>
    <row r="29" spans="1:5" ht="17.100000000000001" customHeight="1" thickBot="1" x14ac:dyDescent="0.2">
      <c r="A29" s="444" t="s">
        <v>396</v>
      </c>
      <c r="C29" s="468"/>
      <c r="D29" s="468"/>
      <c r="E29" s="468"/>
    </row>
    <row r="30" spans="1:5" ht="15" customHeight="1" thickTop="1" x14ac:dyDescent="0.15">
      <c r="A30" s="469"/>
      <c r="B30" s="470" t="s">
        <v>3</v>
      </c>
      <c r="C30" s="451" t="s">
        <v>345</v>
      </c>
      <c r="D30" s="451" t="s">
        <v>346</v>
      </c>
      <c r="E30" s="335" t="s">
        <v>347</v>
      </c>
    </row>
    <row r="31" spans="1:5" ht="15" customHeight="1" x14ac:dyDescent="0.15">
      <c r="A31" s="471" t="s">
        <v>348</v>
      </c>
      <c r="B31" s="472"/>
      <c r="C31" s="452" t="s">
        <v>349</v>
      </c>
      <c r="D31" s="452" t="s">
        <v>349</v>
      </c>
      <c r="E31" s="453" t="s">
        <v>350</v>
      </c>
    </row>
    <row r="32" spans="1:5" ht="15.95" customHeight="1" x14ac:dyDescent="0.15">
      <c r="A32" s="799" t="s">
        <v>150</v>
      </c>
      <c r="B32" s="799"/>
      <c r="C32" s="454">
        <v>72132696000</v>
      </c>
      <c r="D32" s="473">
        <v>69715336794</v>
      </c>
      <c r="E32" s="455">
        <v>96.65</v>
      </c>
    </row>
    <row r="33" spans="1:5" ht="15.95" customHeight="1" x14ac:dyDescent="0.15">
      <c r="A33" s="800">
        <v>5</v>
      </c>
      <c r="B33" s="800"/>
      <c r="C33" s="456">
        <v>72297368000</v>
      </c>
      <c r="D33" s="474">
        <v>69852224813</v>
      </c>
      <c r="E33" s="457">
        <v>96.62</v>
      </c>
    </row>
    <row r="34" spans="1:5" ht="15.95" customHeight="1" x14ac:dyDescent="0.15">
      <c r="A34" s="801">
        <v>6</v>
      </c>
      <c r="B34" s="801"/>
      <c r="C34" s="458">
        <v>71355614000</v>
      </c>
      <c r="D34" s="458">
        <v>68268827784</v>
      </c>
      <c r="E34" s="459">
        <f>ROUND(D34/C34,4)*100</f>
        <v>95.67</v>
      </c>
    </row>
    <row r="35" spans="1:5" ht="15.95" customHeight="1" x14ac:dyDescent="0.15">
      <c r="A35" s="475"/>
      <c r="B35" s="476"/>
      <c r="C35" s="709"/>
      <c r="D35" s="460"/>
      <c r="E35" s="489"/>
    </row>
    <row r="36" spans="1:5" ht="15.95" customHeight="1" x14ac:dyDescent="0.15">
      <c r="A36" s="798" t="s">
        <v>106</v>
      </c>
      <c r="B36" s="798"/>
      <c r="C36" s="477">
        <v>2190712000</v>
      </c>
      <c r="D36" s="477">
        <v>2065185306</v>
      </c>
      <c r="E36" s="464">
        <f t="shared" ref="E36:E60" si="1">ROUND(D36/C36,4)*100</f>
        <v>94.27</v>
      </c>
    </row>
    <row r="37" spans="1:5" ht="15.95" customHeight="1" x14ac:dyDescent="0.15">
      <c r="A37" s="463"/>
      <c r="B37" s="478" t="s">
        <v>400</v>
      </c>
      <c r="C37" s="479">
        <v>1926607000</v>
      </c>
      <c r="D37" s="479">
        <v>1822315050</v>
      </c>
      <c r="E37" s="464">
        <f t="shared" si="1"/>
        <v>94.59</v>
      </c>
    </row>
    <row r="38" spans="1:5" ht="15.95" customHeight="1" x14ac:dyDescent="0.15">
      <c r="A38" s="463"/>
      <c r="B38" s="478" t="s">
        <v>446</v>
      </c>
      <c r="C38" s="479">
        <v>264105000</v>
      </c>
      <c r="D38" s="479">
        <v>242870256</v>
      </c>
      <c r="E38" s="480">
        <f t="shared" si="1"/>
        <v>91.96</v>
      </c>
    </row>
    <row r="39" spans="1:5" ht="15.95" customHeight="1" x14ac:dyDescent="0.15">
      <c r="A39" s="798" t="s">
        <v>447</v>
      </c>
      <c r="B39" s="798"/>
      <c r="C39" s="461">
        <v>45933874000</v>
      </c>
      <c r="D39" s="461">
        <v>43307159697</v>
      </c>
      <c r="E39" s="464">
        <f t="shared" si="1"/>
        <v>94.28</v>
      </c>
    </row>
    <row r="40" spans="1:5" ht="15.95" customHeight="1" x14ac:dyDescent="0.15">
      <c r="A40" s="463"/>
      <c r="B40" s="478" t="s">
        <v>448</v>
      </c>
      <c r="C40" s="479">
        <v>39400728000</v>
      </c>
      <c r="D40" s="479">
        <v>37134691705</v>
      </c>
      <c r="E40" s="464">
        <f t="shared" si="1"/>
        <v>94.25</v>
      </c>
    </row>
    <row r="41" spans="1:5" ht="15.95" customHeight="1" x14ac:dyDescent="0.15">
      <c r="A41" s="463"/>
      <c r="B41" s="478" t="s">
        <v>449</v>
      </c>
      <c r="C41" s="479">
        <v>6174662000</v>
      </c>
      <c r="D41" s="479">
        <v>5842212561</v>
      </c>
      <c r="E41" s="464">
        <f t="shared" si="1"/>
        <v>94.62</v>
      </c>
    </row>
    <row r="42" spans="1:5" ht="15.95" customHeight="1" x14ac:dyDescent="0.15">
      <c r="A42" s="463"/>
      <c r="B42" s="478" t="s">
        <v>450</v>
      </c>
      <c r="C42" s="479">
        <v>121000</v>
      </c>
      <c r="D42" s="479">
        <v>120000</v>
      </c>
      <c r="E42" s="464">
        <f t="shared" si="1"/>
        <v>99.17</v>
      </c>
    </row>
    <row r="43" spans="1:5" ht="15.95" customHeight="1" x14ac:dyDescent="0.15">
      <c r="A43" s="463"/>
      <c r="B43" s="478" t="s">
        <v>451</v>
      </c>
      <c r="C43" s="479">
        <v>217990000</v>
      </c>
      <c r="D43" s="479">
        <v>199687795</v>
      </c>
      <c r="E43" s="464">
        <f t="shared" si="1"/>
        <v>91.600000000000009</v>
      </c>
    </row>
    <row r="44" spans="1:5" ht="15.95" customHeight="1" x14ac:dyDescent="0.15">
      <c r="A44" s="463"/>
      <c r="B44" s="478" t="s">
        <v>452</v>
      </c>
      <c r="C44" s="479">
        <v>67200000</v>
      </c>
      <c r="D44" s="479">
        <v>61740000</v>
      </c>
      <c r="E44" s="464">
        <f t="shared" si="1"/>
        <v>91.88</v>
      </c>
    </row>
    <row r="45" spans="1:5" ht="15.95" customHeight="1" x14ac:dyDescent="0.15">
      <c r="A45" s="463"/>
      <c r="B45" s="478" t="s">
        <v>453</v>
      </c>
      <c r="C45" s="479">
        <v>73073000</v>
      </c>
      <c r="D45" s="479">
        <v>68691930</v>
      </c>
      <c r="E45" s="464">
        <f t="shared" si="1"/>
        <v>94</v>
      </c>
    </row>
    <row r="46" spans="1:5" ht="15.95" customHeight="1" x14ac:dyDescent="0.15">
      <c r="A46" s="463"/>
      <c r="B46" s="478" t="s">
        <v>454</v>
      </c>
      <c r="C46" s="479">
        <v>100000</v>
      </c>
      <c r="D46" s="479">
        <v>15706</v>
      </c>
      <c r="E46" s="480">
        <f t="shared" si="1"/>
        <v>15.709999999999999</v>
      </c>
    </row>
    <row r="47" spans="1:5" ht="15.95" customHeight="1" x14ac:dyDescent="0.15">
      <c r="A47" s="798" t="s">
        <v>108</v>
      </c>
      <c r="B47" s="798"/>
      <c r="C47" s="461">
        <v>21912589000</v>
      </c>
      <c r="D47" s="461">
        <v>21912587104</v>
      </c>
      <c r="E47" s="464">
        <f t="shared" si="1"/>
        <v>100</v>
      </c>
    </row>
    <row r="48" spans="1:5" ht="15.95" customHeight="1" x14ac:dyDescent="0.15">
      <c r="A48" s="463"/>
      <c r="B48" s="478" t="s">
        <v>455</v>
      </c>
      <c r="C48" s="479">
        <v>15352262000</v>
      </c>
      <c r="D48" s="479">
        <v>15352261468</v>
      </c>
      <c r="E48" s="464">
        <f t="shared" si="1"/>
        <v>100</v>
      </c>
    </row>
    <row r="49" spans="1:5" ht="15.95" customHeight="1" x14ac:dyDescent="0.15">
      <c r="A49" s="463"/>
      <c r="B49" s="478" t="s">
        <v>456</v>
      </c>
      <c r="C49" s="479">
        <v>4742665000</v>
      </c>
      <c r="D49" s="479">
        <v>4742664318</v>
      </c>
      <c r="E49" s="464">
        <f t="shared" si="1"/>
        <v>100</v>
      </c>
    </row>
    <row r="50" spans="1:5" ht="15.95" customHeight="1" x14ac:dyDescent="0.15">
      <c r="A50" s="463"/>
      <c r="B50" s="478" t="s">
        <v>457</v>
      </c>
      <c r="C50" s="479">
        <v>1817662000</v>
      </c>
      <c r="D50" s="500">
        <v>1817661318</v>
      </c>
      <c r="E50" s="480">
        <f t="shared" si="1"/>
        <v>100</v>
      </c>
    </row>
    <row r="51" spans="1:5" ht="15.95" customHeight="1" x14ac:dyDescent="0.15">
      <c r="A51" s="798" t="s">
        <v>109</v>
      </c>
      <c r="B51" s="798"/>
      <c r="C51" s="461">
        <v>2000</v>
      </c>
      <c r="D51" s="708">
        <v>0</v>
      </c>
      <c r="E51" s="707">
        <f t="shared" si="1"/>
        <v>0</v>
      </c>
    </row>
    <row r="52" spans="1:5" ht="15.95" customHeight="1" x14ac:dyDescent="0.15">
      <c r="A52" s="463"/>
      <c r="B52" s="478" t="s">
        <v>109</v>
      </c>
      <c r="C52" s="479">
        <v>2000</v>
      </c>
      <c r="D52" s="708">
        <v>0</v>
      </c>
      <c r="E52" s="710">
        <f t="shared" si="1"/>
        <v>0</v>
      </c>
    </row>
    <row r="53" spans="1:5" ht="15.95" customHeight="1" x14ac:dyDescent="0.15">
      <c r="A53" s="798" t="s">
        <v>458</v>
      </c>
      <c r="B53" s="798"/>
      <c r="C53" s="461">
        <v>580123000</v>
      </c>
      <c r="D53" s="461">
        <v>464656660</v>
      </c>
      <c r="E53" s="464">
        <f t="shared" si="1"/>
        <v>80.100000000000009</v>
      </c>
    </row>
    <row r="54" spans="1:5" ht="15.95" customHeight="1" x14ac:dyDescent="0.15">
      <c r="A54" s="463"/>
      <c r="B54" s="478" t="s">
        <v>458</v>
      </c>
      <c r="C54" s="479">
        <v>6674000</v>
      </c>
      <c r="D54" s="479">
        <v>6673150</v>
      </c>
      <c r="E54" s="464">
        <f t="shared" si="1"/>
        <v>99.99</v>
      </c>
    </row>
    <row r="55" spans="1:5" ht="15.95" customHeight="1" x14ac:dyDescent="0.15">
      <c r="A55" s="463"/>
      <c r="B55" s="478" t="s">
        <v>459</v>
      </c>
      <c r="C55" s="479">
        <v>573449000</v>
      </c>
      <c r="D55" s="479">
        <v>457983510</v>
      </c>
      <c r="E55" s="480">
        <f t="shared" si="1"/>
        <v>79.86</v>
      </c>
    </row>
    <row r="56" spans="1:5" ht="15.95" customHeight="1" x14ac:dyDescent="0.15">
      <c r="A56" s="798" t="s">
        <v>111</v>
      </c>
      <c r="B56" s="798"/>
      <c r="C56" s="461">
        <v>538314000</v>
      </c>
      <c r="D56" s="461">
        <v>519239017</v>
      </c>
      <c r="E56" s="464">
        <f t="shared" si="1"/>
        <v>96.460000000000008</v>
      </c>
    </row>
    <row r="57" spans="1:5" ht="15.95" customHeight="1" x14ac:dyDescent="0.15">
      <c r="A57" s="463"/>
      <c r="B57" s="478" t="s">
        <v>460</v>
      </c>
      <c r="C57" s="479">
        <v>538313000</v>
      </c>
      <c r="D57" s="479">
        <v>519239017</v>
      </c>
      <c r="E57" s="464">
        <f t="shared" si="1"/>
        <v>96.460000000000008</v>
      </c>
    </row>
    <row r="58" spans="1:5" ht="15.95" customHeight="1" x14ac:dyDescent="0.15">
      <c r="A58" s="463"/>
      <c r="B58" s="478" t="s">
        <v>461</v>
      </c>
      <c r="C58" s="479">
        <v>1000</v>
      </c>
      <c r="D58" s="711">
        <v>0</v>
      </c>
      <c r="E58" s="710">
        <f t="shared" si="1"/>
        <v>0</v>
      </c>
    </row>
    <row r="59" spans="1:5" ht="15.95" customHeight="1" x14ac:dyDescent="0.15">
      <c r="A59" s="798" t="s">
        <v>112</v>
      </c>
      <c r="B59" s="798"/>
      <c r="C59" s="461">
        <v>200000000</v>
      </c>
      <c r="D59" s="708">
        <v>0</v>
      </c>
      <c r="E59" s="707">
        <f t="shared" si="1"/>
        <v>0</v>
      </c>
    </row>
    <row r="60" spans="1:5" ht="15.95" customHeight="1" x14ac:dyDescent="0.15">
      <c r="A60" s="465"/>
      <c r="B60" s="439" t="s">
        <v>112</v>
      </c>
      <c r="C60" s="481">
        <v>200000000</v>
      </c>
      <c r="D60" s="712">
        <v>0</v>
      </c>
      <c r="E60" s="707">
        <f t="shared" si="1"/>
        <v>0</v>
      </c>
    </row>
    <row r="61" spans="1:5" s="77" customFormat="1" ht="12.95" customHeight="1" x14ac:dyDescent="0.15">
      <c r="A61" s="77" t="s">
        <v>437</v>
      </c>
      <c r="B61" s="1"/>
      <c r="E61" s="123"/>
    </row>
    <row r="66" spans="1:2" s="13" customFormat="1" ht="12.95" customHeight="1" x14ac:dyDescent="0.15"/>
    <row r="67" spans="1:2" s="13" customFormat="1" ht="12.95" customHeight="1" x14ac:dyDescent="0.15"/>
    <row r="68" spans="1:2" s="13" customFormat="1" ht="12.95" customHeight="1" x14ac:dyDescent="0.15"/>
    <row r="69" spans="1:2" s="13" customFormat="1" ht="12.95" customHeight="1" x14ac:dyDescent="0.15"/>
    <row r="70" spans="1:2" s="13" customFormat="1" ht="12.95" customHeight="1" x14ac:dyDescent="0.15"/>
    <row r="71" spans="1:2" s="13" customFormat="1" ht="12.95" customHeight="1" x14ac:dyDescent="0.15"/>
    <row r="72" spans="1:2" s="13" customFormat="1" ht="12.95" customHeight="1" x14ac:dyDescent="0.15"/>
    <row r="73" spans="1:2" s="13" customFormat="1" ht="12.95" customHeight="1" x14ac:dyDescent="0.15"/>
    <row r="74" spans="1:2" ht="12.95" customHeight="1" x14ac:dyDescent="0.15">
      <c r="A74" s="327"/>
      <c r="B74" s="327"/>
    </row>
    <row r="75" spans="1:2" s="13" customFormat="1" ht="12.95" customHeight="1" x14ac:dyDescent="0.15"/>
    <row r="76" spans="1:2" s="13" customFormat="1" ht="12.95" customHeight="1" x14ac:dyDescent="0.15"/>
    <row r="77" spans="1:2" s="13" customFormat="1" ht="12.95" customHeight="1" x14ac:dyDescent="0.15"/>
    <row r="78" spans="1:2" s="13" customFormat="1" ht="12.95" customHeight="1" x14ac:dyDescent="0.15"/>
    <row r="79" spans="1:2" s="13" customFormat="1" ht="12.95" customHeight="1" x14ac:dyDescent="0.15"/>
    <row r="80" spans="1:2" s="13" customFormat="1" ht="12.95" customHeight="1" x14ac:dyDescent="0.15"/>
    <row r="81" s="13" customFormat="1" ht="12.95" customHeight="1" x14ac:dyDescent="0.15"/>
    <row r="82" s="13" customFormat="1" ht="12.95" customHeight="1" x14ac:dyDescent="0.15"/>
  </sheetData>
  <mergeCells count="21">
    <mergeCell ref="A53:B53"/>
    <mergeCell ref="A56:B56"/>
    <mergeCell ref="A59:B59"/>
    <mergeCell ref="A33:B33"/>
    <mergeCell ref="A34:B34"/>
    <mergeCell ref="A36:B36"/>
    <mergeCell ref="A39:B39"/>
    <mergeCell ref="A47:B47"/>
    <mergeCell ref="A51:B51"/>
    <mergeCell ref="A32:B32"/>
    <mergeCell ref="A6:B6"/>
    <mergeCell ref="A7:B7"/>
    <mergeCell ref="A8:B8"/>
    <mergeCell ref="A10:B10"/>
    <mergeCell ref="A12:B12"/>
    <mergeCell ref="A14:B14"/>
    <mergeCell ref="A16:B16"/>
    <mergeCell ref="A18:B18"/>
    <mergeCell ref="A20:B20"/>
    <mergeCell ref="A22:B22"/>
    <mergeCell ref="A24:B24"/>
  </mergeCells>
  <phoneticPr fontId="14"/>
  <printOptions horizontalCentered="1"/>
  <pageMargins left="0.78740157480314965" right="0.78740157480314965" top="0.98425196850393704" bottom="0.98425196850393704" header="0.51181102362204722" footer="0.51181102362204722"/>
  <pageSetup paperSize="9" firstPageNumber="0" orientation="portrait"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9DF90-6907-4491-A4F6-36F5D69D8CB1}">
  <dimension ref="A1:AMK11"/>
  <sheetViews>
    <sheetView zoomScale="110" zoomScaleNormal="110" zoomScaleSheetLayoutView="100" zoomScalePageLayoutView="115" workbookViewId="0">
      <selection sqref="A1:XFD4"/>
    </sheetView>
  </sheetViews>
  <sheetFormatPr defaultRowHeight="13.5" x14ac:dyDescent="0.15"/>
  <cols>
    <col min="1" max="1" width="7.25" style="1" customWidth="1"/>
    <col min="2" max="2" width="13.375" style="1" customWidth="1"/>
    <col min="3" max="3" width="7.125" style="1" customWidth="1"/>
    <col min="4" max="4" width="12.625" style="1" customWidth="1"/>
    <col min="5" max="5" width="7.125" style="1" customWidth="1"/>
    <col min="6" max="6" width="12.625" style="1" customWidth="1"/>
    <col min="7" max="7" width="7.125" style="1" customWidth="1"/>
    <col min="8" max="8" width="12.625" style="1" customWidth="1"/>
    <col min="9" max="9" width="7.125" style="1" customWidth="1"/>
    <col min="10" max="10" width="13.875" style="1" customWidth="1"/>
    <col min="11" max="11" width="6.25" style="1" customWidth="1"/>
    <col min="12" max="1025" width="9" style="1" customWidth="1"/>
    <col min="1026" max="16384" width="9" style="530"/>
  </cols>
  <sheetData>
    <row r="1" spans="1:11" ht="15" customHeight="1" x14ac:dyDescent="0.15">
      <c r="A1" s="3" t="s">
        <v>49</v>
      </c>
      <c r="B1" s="10"/>
    </row>
    <row r="2" spans="1:11" ht="9.9499999999999993" customHeight="1" thickBot="1" x14ac:dyDescent="0.2">
      <c r="A2" s="10"/>
      <c r="B2" s="10"/>
    </row>
    <row r="3" spans="1:11" s="62" customFormat="1" ht="16.5" customHeight="1" thickTop="1" x14ac:dyDescent="0.15">
      <c r="A3" s="61" t="s">
        <v>50</v>
      </c>
      <c r="B3" s="750" t="s">
        <v>51</v>
      </c>
      <c r="C3" s="750"/>
      <c r="D3" s="750" t="s">
        <v>52</v>
      </c>
      <c r="E3" s="750"/>
      <c r="F3" s="750" t="s">
        <v>53</v>
      </c>
      <c r="G3" s="750"/>
      <c r="H3" s="750" t="s">
        <v>54</v>
      </c>
      <c r="I3" s="750"/>
    </row>
    <row r="4" spans="1:11" s="62" customFormat="1" ht="16.5" customHeight="1" x14ac:dyDescent="0.15">
      <c r="A4" s="63" t="s">
        <v>55</v>
      </c>
      <c r="B4" s="64"/>
      <c r="C4" s="65" t="s">
        <v>56</v>
      </c>
      <c r="D4" s="66"/>
      <c r="E4" s="65" t="s">
        <v>56</v>
      </c>
      <c r="F4" s="66"/>
      <c r="G4" s="65" t="s">
        <v>56</v>
      </c>
      <c r="H4" s="67"/>
      <c r="I4" s="65" t="s">
        <v>56</v>
      </c>
    </row>
    <row r="5" spans="1:11" s="72" customFormat="1" ht="18" customHeight="1" x14ac:dyDescent="0.15">
      <c r="A5" s="68" t="s">
        <v>57</v>
      </c>
      <c r="B5" s="69">
        <v>335181440</v>
      </c>
      <c r="C5" s="70">
        <v>100</v>
      </c>
      <c r="D5" s="71">
        <v>72297368</v>
      </c>
      <c r="E5" s="70">
        <v>100</v>
      </c>
      <c r="F5" s="71">
        <v>69025221</v>
      </c>
      <c r="G5" s="70">
        <v>100</v>
      </c>
      <c r="H5" s="69">
        <v>17688093</v>
      </c>
      <c r="I5" s="70">
        <v>100</v>
      </c>
    </row>
    <row r="6" spans="1:11" s="72" customFormat="1" ht="18" customHeight="1" x14ac:dyDescent="0.15">
      <c r="A6" s="73">
        <v>6</v>
      </c>
      <c r="B6" s="69">
        <v>349917350</v>
      </c>
      <c r="C6" s="70">
        <f>B6/B5*100</f>
        <v>104.39639796284663</v>
      </c>
      <c r="D6" s="71">
        <v>71355614</v>
      </c>
      <c r="E6" s="70">
        <f>D6/D5*100</f>
        <v>98.697388264535434</v>
      </c>
      <c r="F6" s="71">
        <v>70722997</v>
      </c>
      <c r="G6" s="70">
        <f>F6/F5*100</f>
        <v>102.4596458734989</v>
      </c>
      <c r="H6" s="69">
        <v>18995400</v>
      </c>
      <c r="I6" s="70">
        <f>H6/H5*100</f>
        <v>107.39088719173967</v>
      </c>
    </row>
    <row r="7" spans="1:11" s="76" customFormat="1" ht="18" customHeight="1" x14ac:dyDescent="0.15">
      <c r="A7" s="74">
        <v>7</v>
      </c>
      <c r="B7" s="531">
        <v>349442377</v>
      </c>
      <c r="C7" s="532">
        <f>B7/B5*100</f>
        <v>104.25469172756105</v>
      </c>
      <c r="D7" s="533">
        <v>69727027</v>
      </c>
      <c r="E7" s="532">
        <f>D7/D5*100</f>
        <v>96.44476545812843</v>
      </c>
      <c r="F7" s="533">
        <v>71696344</v>
      </c>
      <c r="G7" s="532">
        <f>F7/F5*100</f>
        <v>103.86977826554151</v>
      </c>
      <c r="H7" s="531">
        <v>19304946</v>
      </c>
      <c r="I7" s="532">
        <f>H7/H5*100</f>
        <v>109.14091191175895</v>
      </c>
      <c r="J7" s="75"/>
    </row>
    <row r="8" spans="1:11" s="77" customFormat="1" ht="12" customHeight="1" x14ac:dyDescent="0.15">
      <c r="A8" s="77" t="s">
        <v>58</v>
      </c>
      <c r="B8" s="78"/>
      <c r="D8" s="78"/>
      <c r="F8" s="78"/>
      <c r="I8" s="78" t="s">
        <v>59</v>
      </c>
      <c r="K8" s="78"/>
    </row>
    <row r="9" spans="1:11" s="77" customFormat="1" ht="12" customHeight="1" x14ac:dyDescent="0.15">
      <c r="A9" s="79"/>
      <c r="B9" s="78"/>
      <c r="E9" s="80"/>
      <c r="F9" s="749" t="s">
        <v>60</v>
      </c>
      <c r="G9" s="749"/>
      <c r="H9" s="749"/>
      <c r="I9" s="749"/>
      <c r="K9" s="78"/>
    </row>
    <row r="10" spans="1:11" s="77" customFormat="1" ht="12" customHeight="1" x14ac:dyDescent="0.15">
      <c r="E10" s="80"/>
      <c r="F10" s="749" t="s">
        <v>61</v>
      </c>
      <c r="G10" s="749"/>
      <c r="H10" s="749"/>
      <c r="I10" s="749"/>
      <c r="K10" s="78"/>
    </row>
    <row r="11" spans="1:11" s="77" customFormat="1" ht="12" customHeight="1" x14ac:dyDescent="0.15">
      <c r="E11" s="80"/>
      <c r="F11" s="749"/>
      <c r="G11" s="749"/>
      <c r="H11" s="749"/>
      <c r="I11" s="749"/>
      <c r="J11" s="80"/>
      <c r="K11" s="78"/>
    </row>
  </sheetData>
  <mergeCells count="7">
    <mergeCell ref="F11:I11"/>
    <mergeCell ref="B3:C3"/>
    <mergeCell ref="D3:E3"/>
    <mergeCell ref="F3:G3"/>
    <mergeCell ref="H3:I3"/>
    <mergeCell ref="F9:I9"/>
    <mergeCell ref="F10:I10"/>
  </mergeCells>
  <phoneticPr fontId="14"/>
  <printOptions horizontalCentered="1"/>
  <pageMargins left="0.78740157480314965" right="0.78740157480314965" top="0.39370078740157483" bottom="0.39370078740157483" header="0.51181102362204722" footer="0.51181102362204722"/>
  <pageSetup paperSize="9" firstPageNumber="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43CA1-812A-4130-A2EF-6C774C09A975}">
  <dimension ref="A1:AMF75"/>
  <sheetViews>
    <sheetView zoomScaleNormal="100" zoomScaleSheetLayoutView="100" workbookViewId="0"/>
  </sheetViews>
  <sheetFormatPr defaultRowHeight="13.5" x14ac:dyDescent="0.15"/>
  <cols>
    <col min="1" max="1" width="3.625" style="1" customWidth="1"/>
    <col min="2" max="2" width="27.5" style="441" customWidth="1"/>
    <col min="3" max="3" width="20" style="13" customWidth="1"/>
    <col min="4" max="4" width="19.25" style="13" customWidth="1"/>
    <col min="5" max="5" width="16.75" style="13" customWidth="1"/>
    <col min="6" max="1020" width="9" style="13" customWidth="1"/>
  </cols>
  <sheetData>
    <row r="1" spans="1:5" ht="15" customHeight="1" x14ac:dyDescent="0.15">
      <c r="A1" s="3" t="s">
        <v>462</v>
      </c>
    </row>
    <row r="2" spans="1:5" ht="5.0999999999999996" customHeight="1" x14ac:dyDescent="0.15">
      <c r="A2" s="3"/>
    </row>
    <row r="3" spans="1:5" s="13" customFormat="1" ht="15" customHeight="1" thickBot="1" x14ac:dyDescent="0.2">
      <c r="A3" s="444" t="s">
        <v>344</v>
      </c>
      <c r="C3" s="445"/>
      <c r="D3" s="445"/>
      <c r="E3" s="445"/>
    </row>
    <row r="4" spans="1:5" ht="14.1" customHeight="1" thickTop="1" x14ac:dyDescent="0.15">
      <c r="A4" s="394"/>
      <c r="B4" s="395" t="s">
        <v>3</v>
      </c>
      <c r="C4" s="451" t="s">
        <v>345</v>
      </c>
      <c r="D4" s="451" t="s">
        <v>346</v>
      </c>
      <c r="E4" s="335" t="s">
        <v>347</v>
      </c>
    </row>
    <row r="5" spans="1:5" ht="14.1" customHeight="1" x14ac:dyDescent="0.15">
      <c r="A5" s="398" t="s">
        <v>348</v>
      </c>
      <c r="B5" s="399"/>
      <c r="C5" s="452" t="s">
        <v>349</v>
      </c>
      <c r="D5" s="452" t="s">
        <v>349</v>
      </c>
      <c r="E5" s="453" t="s">
        <v>350</v>
      </c>
    </row>
    <row r="6" spans="1:5" s="3" customFormat="1" ht="13.5" customHeight="1" x14ac:dyDescent="0.15">
      <c r="A6" s="799" t="s">
        <v>150</v>
      </c>
      <c r="B6" s="799"/>
      <c r="C6" s="482">
        <v>67890308000</v>
      </c>
      <c r="D6" s="482">
        <v>65042090730</v>
      </c>
      <c r="E6" s="455">
        <v>95.8</v>
      </c>
    </row>
    <row r="7" spans="1:5" s="3" customFormat="1" ht="13.5" customHeight="1" x14ac:dyDescent="0.15">
      <c r="A7" s="800">
        <v>5</v>
      </c>
      <c r="B7" s="800"/>
      <c r="C7" s="483">
        <v>69025221000</v>
      </c>
      <c r="D7" s="483">
        <v>68218599026</v>
      </c>
      <c r="E7" s="457">
        <f>ROUND(D7/C7,4)*100</f>
        <v>98.83</v>
      </c>
    </row>
    <row r="8" spans="1:5" s="3" customFormat="1" ht="13.5" customHeight="1" x14ac:dyDescent="0.15">
      <c r="A8" s="801">
        <v>6</v>
      </c>
      <c r="B8" s="801"/>
      <c r="C8" s="484">
        <v>70722997000</v>
      </c>
      <c r="D8" s="484">
        <v>69183084119</v>
      </c>
      <c r="E8" s="459">
        <f>ROUND(D8/C8,4)*100</f>
        <v>97.82</v>
      </c>
    </row>
    <row r="9" spans="1:5" s="3" customFormat="1" ht="11.1" customHeight="1" x14ac:dyDescent="0.15">
      <c r="A9" s="485" t="s">
        <v>351</v>
      </c>
      <c r="B9" s="418"/>
      <c r="C9" s="411"/>
      <c r="D9" s="411"/>
      <c r="E9" s="404"/>
    </row>
    <row r="10" spans="1:5" s="3" customFormat="1" ht="12.95" customHeight="1" x14ac:dyDescent="0.15">
      <c r="A10" s="793" t="s">
        <v>463</v>
      </c>
      <c r="B10" s="793"/>
      <c r="C10" s="461">
        <v>13036050000</v>
      </c>
      <c r="D10" s="461">
        <v>13078451548</v>
      </c>
      <c r="E10" s="462">
        <f t="shared" ref="E10:E31" si="0">ROUND(D10/C10,4)*100</f>
        <v>100.33000000000001</v>
      </c>
    </row>
    <row r="11" spans="1:5" s="3" customFormat="1" ht="12.95" customHeight="1" x14ac:dyDescent="0.15">
      <c r="A11" s="409"/>
      <c r="B11" s="418" t="s">
        <v>463</v>
      </c>
      <c r="C11" s="479">
        <v>13036050000</v>
      </c>
      <c r="D11" s="479">
        <v>13078451548</v>
      </c>
      <c r="E11" s="464">
        <f t="shared" si="0"/>
        <v>100.33000000000001</v>
      </c>
    </row>
    <row r="12" spans="1:5" s="3" customFormat="1" ht="12.95" customHeight="1" x14ac:dyDescent="0.15">
      <c r="A12" s="793" t="s">
        <v>81</v>
      </c>
      <c r="B12" s="793"/>
      <c r="C12" s="461">
        <v>1000</v>
      </c>
      <c r="D12" s="461">
        <v>1200</v>
      </c>
      <c r="E12" s="462">
        <f t="shared" si="0"/>
        <v>120</v>
      </c>
    </row>
    <row r="13" spans="1:5" s="3" customFormat="1" ht="12.95" customHeight="1" x14ac:dyDescent="0.15">
      <c r="A13" s="409"/>
      <c r="B13" s="418" t="s">
        <v>371</v>
      </c>
      <c r="C13" s="479">
        <v>1000</v>
      </c>
      <c r="D13" s="479">
        <v>1200</v>
      </c>
      <c r="E13" s="464">
        <f t="shared" si="0"/>
        <v>120</v>
      </c>
    </row>
    <row r="14" spans="1:5" s="3" customFormat="1" ht="12.95" customHeight="1" x14ac:dyDescent="0.15">
      <c r="A14" s="793" t="s">
        <v>440</v>
      </c>
      <c r="B14" s="793"/>
      <c r="C14" s="461">
        <v>16506293000</v>
      </c>
      <c r="D14" s="461">
        <v>15750736865</v>
      </c>
      <c r="E14" s="462">
        <f t="shared" si="0"/>
        <v>95.42</v>
      </c>
    </row>
    <row r="15" spans="1:5" s="3" customFormat="1" ht="12.95" customHeight="1" x14ac:dyDescent="0.15">
      <c r="A15" s="409"/>
      <c r="B15" s="418" t="s">
        <v>373</v>
      </c>
      <c r="C15" s="479">
        <v>11577825000</v>
      </c>
      <c r="D15" s="479">
        <v>11047554216</v>
      </c>
      <c r="E15" s="464">
        <f t="shared" si="0"/>
        <v>95.42</v>
      </c>
    </row>
    <row r="16" spans="1:5" s="3" customFormat="1" ht="12.95" customHeight="1" x14ac:dyDescent="0.15">
      <c r="A16" s="409"/>
      <c r="B16" s="418" t="s">
        <v>374</v>
      </c>
      <c r="C16" s="479">
        <v>4928468000</v>
      </c>
      <c r="D16" s="479">
        <v>4703182649</v>
      </c>
      <c r="E16" s="464">
        <f t="shared" si="0"/>
        <v>95.43</v>
      </c>
    </row>
    <row r="17" spans="1:5" s="3" customFormat="1" ht="12.95" customHeight="1" x14ac:dyDescent="0.15">
      <c r="A17" s="793" t="s">
        <v>441</v>
      </c>
      <c r="B17" s="793"/>
      <c r="C17" s="461">
        <v>9803164000</v>
      </c>
      <c r="D17" s="461">
        <v>9478443818</v>
      </c>
      <c r="E17" s="462">
        <f t="shared" si="0"/>
        <v>96.69</v>
      </c>
    </row>
    <row r="18" spans="1:5" s="3" customFormat="1" ht="12.95" customHeight="1" x14ac:dyDescent="0.15">
      <c r="A18" s="409"/>
      <c r="B18" s="418" t="s">
        <v>377</v>
      </c>
      <c r="C18" s="479">
        <v>9357476000</v>
      </c>
      <c r="D18" s="479">
        <v>9055099613</v>
      </c>
      <c r="E18" s="464">
        <f t="shared" si="0"/>
        <v>96.77</v>
      </c>
    </row>
    <row r="19" spans="1:5" s="3" customFormat="1" ht="12.95" customHeight="1" x14ac:dyDescent="0.15">
      <c r="A19" s="409"/>
      <c r="B19" s="418" t="s">
        <v>378</v>
      </c>
      <c r="C19" s="479">
        <v>445688000</v>
      </c>
      <c r="D19" s="479">
        <v>423344205</v>
      </c>
      <c r="E19" s="464">
        <f t="shared" si="0"/>
        <v>94.99</v>
      </c>
    </row>
    <row r="20" spans="1:5" s="3" customFormat="1" ht="12.95" customHeight="1" x14ac:dyDescent="0.15">
      <c r="A20" s="793" t="s">
        <v>115</v>
      </c>
      <c r="B20" s="793"/>
      <c r="C20" s="461">
        <v>17828766000</v>
      </c>
      <c r="D20" s="461">
        <v>17328665071</v>
      </c>
      <c r="E20" s="462">
        <f t="shared" si="0"/>
        <v>97.19</v>
      </c>
    </row>
    <row r="21" spans="1:5" ht="12.95" customHeight="1" x14ac:dyDescent="0.15">
      <c r="A21" s="409"/>
      <c r="B21" s="418" t="s">
        <v>115</v>
      </c>
      <c r="C21" s="479">
        <v>17828766000</v>
      </c>
      <c r="D21" s="479">
        <v>17328665071</v>
      </c>
      <c r="E21" s="464">
        <f t="shared" si="0"/>
        <v>97.19</v>
      </c>
    </row>
    <row r="22" spans="1:5" ht="12.95" customHeight="1" x14ac:dyDescent="0.15">
      <c r="A22" s="793" t="s">
        <v>464</v>
      </c>
      <c r="B22" s="793"/>
      <c r="C22" s="461">
        <v>6470000</v>
      </c>
      <c r="D22" s="461">
        <v>6344149</v>
      </c>
      <c r="E22" s="462">
        <f t="shared" si="0"/>
        <v>98.05</v>
      </c>
    </row>
    <row r="23" spans="1:5" ht="12.95" customHeight="1" x14ac:dyDescent="0.15">
      <c r="A23" s="409"/>
      <c r="B23" s="418" t="s">
        <v>381</v>
      </c>
      <c r="C23" s="479">
        <v>6470000</v>
      </c>
      <c r="D23" s="479">
        <v>6344149</v>
      </c>
      <c r="E23" s="464">
        <f t="shared" si="0"/>
        <v>98.05</v>
      </c>
    </row>
    <row r="24" spans="1:5" ht="12.95" customHeight="1" x14ac:dyDescent="0.15">
      <c r="A24" s="793" t="s">
        <v>442</v>
      </c>
      <c r="B24" s="793"/>
      <c r="C24" s="461">
        <v>11601071000</v>
      </c>
      <c r="D24" s="461">
        <v>11601071000</v>
      </c>
      <c r="E24" s="462">
        <f t="shared" si="0"/>
        <v>100</v>
      </c>
    </row>
    <row r="25" spans="1:5" ht="12.95" customHeight="1" x14ac:dyDescent="0.15">
      <c r="A25" s="409"/>
      <c r="B25" s="418" t="s">
        <v>465</v>
      </c>
      <c r="C25" s="479">
        <v>10797740000</v>
      </c>
      <c r="D25" s="479">
        <v>10797740000</v>
      </c>
      <c r="E25" s="464">
        <f t="shared" si="0"/>
        <v>100</v>
      </c>
    </row>
    <row r="26" spans="1:5" ht="12.95" customHeight="1" x14ac:dyDescent="0.15">
      <c r="A26" s="409"/>
      <c r="B26" s="418" t="s">
        <v>466</v>
      </c>
      <c r="C26" s="479">
        <v>803331000</v>
      </c>
      <c r="D26" s="479">
        <v>803331000</v>
      </c>
      <c r="E26" s="464">
        <f t="shared" si="0"/>
        <v>100</v>
      </c>
    </row>
    <row r="27" spans="1:5" ht="12.95" customHeight="1" x14ac:dyDescent="0.15">
      <c r="A27" s="793" t="s">
        <v>389</v>
      </c>
      <c r="B27" s="793"/>
      <c r="C27" s="461">
        <v>1901722000</v>
      </c>
      <c r="D27" s="461">
        <v>1901721769</v>
      </c>
      <c r="E27" s="462">
        <f t="shared" si="0"/>
        <v>100</v>
      </c>
    </row>
    <row r="28" spans="1:5" ht="12.95" customHeight="1" x14ac:dyDescent="0.15">
      <c r="A28" s="409"/>
      <c r="B28" s="418" t="s">
        <v>389</v>
      </c>
      <c r="C28" s="479">
        <v>1901722000</v>
      </c>
      <c r="D28" s="479">
        <v>1901721769</v>
      </c>
      <c r="E28" s="480">
        <f t="shared" si="0"/>
        <v>100</v>
      </c>
    </row>
    <row r="29" spans="1:5" ht="12.95" customHeight="1" x14ac:dyDescent="0.15">
      <c r="A29" s="793" t="s">
        <v>444</v>
      </c>
      <c r="B29" s="793"/>
      <c r="C29" s="461">
        <v>39460000</v>
      </c>
      <c r="D29" s="461">
        <v>37648699</v>
      </c>
      <c r="E29" s="464">
        <f t="shared" si="0"/>
        <v>95.41</v>
      </c>
    </row>
    <row r="30" spans="1:5" ht="12.95" customHeight="1" x14ac:dyDescent="0.15">
      <c r="A30" s="409"/>
      <c r="B30" s="418" t="s">
        <v>445</v>
      </c>
      <c r="C30" s="479">
        <v>3117000</v>
      </c>
      <c r="D30" s="479">
        <v>793477</v>
      </c>
      <c r="E30" s="464">
        <f t="shared" si="0"/>
        <v>25.46</v>
      </c>
    </row>
    <row r="31" spans="1:5" ht="12.95" customHeight="1" x14ac:dyDescent="0.15">
      <c r="A31" s="409"/>
      <c r="B31" s="418" t="s">
        <v>395</v>
      </c>
      <c r="C31" s="305">
        <v>36342000</v>
      </c>
      <c r="D31" s="305">
        <v>36855222</v>
      </c>
      <c r="E31" s="464">
        <f t="shared" si="0"/>
        <v>101.41</v>
      </c>
    </row>
    <row r="32" spans="1:5" ht="12.95" customHeight="1" x14ac:dyDescent="0.15">
      <c r="A32" s="398"/>
      <c r="B32" s="430" t="s">
        <v>391</v>
      </c>
      <c r="C32" s="466">
        <v>1000</v>
      </c>
      <c r="D32" s="501" t="s">
        <v>491</v>
      </c>
      <c r="E32" s="467">
        <v>0</v>
      </c>
    </row>
    <row r="33" spans="1:5" ht="12.95" customHeight="1" x14ac:dyDescent="0.15">
      <c r="C33" s="416"/>
      <c r="D33" s="416"/>
    </row>
    <row r="34" spans="1:5" ht="15" customHeight="1" thickBot="1" x14ac:dyDescent="0.2">
      <c r="A34" s="444" t="s">
        <v>396</v>
      </c>
      <c r="B34" s="1"/>
      <c r="C34" s="486"/>
      <c r="D34" s="486"/>
      <c r="E34" s="486"/>
    </row>
    <row r="35" spans="1:5" ht="14.1" customHeight="1" thickTop="1" x14ac:dyDescent="0.15">
      <c r="A35" s="394"/>
      <c r="B35" s="395" t="s">
        <v>3</v>
      </c>
      <c r="C35" s="451" t="s">
        <v>345</v>
      </c>
      <c r="D35" s="451" t="s">
        <v>346</v>
      </c>
      <c r="E35" s="335" t="s">
        <v>347</v>
      </c>
    </row>
    <row r="36" spans="1:5" ht="14.1" customHeight="1" x14ac:dyDescent="0.15">
      <c r="A36" s="398" t="s">
        <v>348</v>
      </c>
      <c r="B36" s="399"/>
      <c r="C36" s="452" t="s">
        <v>349</v>
      </c>
      <c r="D36" s="452" t="s">
        <v>349</v>
      </c>
      <c r="E36" s="453" t="s">
        <v>350</v>
      </c>
    </row>
    <row r="37" spans="1:5" ht="13.5" customHeight="1" x14ac:dyDescent="0.15">
      <c r="A37" s="799" t="s">
        <v>150</v>
      </c>
      <c r="B37" s="799"/>
      <c r="C37" s="483">
        <v>67890308000</v>
      </c>
      <c r="D37" s="483">
        <v>62427901083</v>
      </c>
      <c r="E37" s="457">
        <v>91.95</v>
      </c>
    </row>
    <row r="38" spans="1:5" ht="13.5" customHeight="1" x14ac:dyDescent="0.15">
      <c r="A38" s="800">
        <v>5</v>
      </c>
      <c r="B38" s="800"/>
      <c r="C38" s="483">
        <v>69025221000</v>
      </c>
      <c r="D38" s="483">
        <v>66316877257</v>
      </c>
      <c r="E38" s="457">
        <v>96.08</v>
      </c>
    </row>
    <row r="39" spans="1:5" ht="13.5" customHeight="1" x14ac:dyDescent="0.15">
      <c r="A39" s="801">
        <v>6</v>
      </c>
      <c r="B39" s="801"/>
      <c r="C39" s="484">
        <v>70722997000</v>
      </c>
      <c r="D39" s="484">
        <v>68186628714</v>
      </c>
      <c r="E39" s="459">
        <f>ROUND(D39/C39,4)*100</f>
        <v>96.41</v>
      </c>
    </row>
    <row r="40" spans="1:5" ht="11.1" customHeight="1" x14ac:dyDescent="0.15">
      <c r="A40" s="485"/>
      <c r="B40" s="418"/>
      <c r="C40" s="411"/>
      <c r="D40" s="411"/>
      <c r="E40" s="448"/>
    </row>
    <row r="41" spans="1:5" ht="12.95" customHeight="1" x14ac:dyDescent="0.15">
      <c r="A41" s="793" t="s">
        <v>106</v>
      </c>
      <c r="B41" s="793"/>
      <c r="C41" s="487">
        <v>1512221000</v>
      </c>
      <c r="D41" s="487">
        <v>1367857436</v>
      </c>
      <c r="E41" s="455">
        <f t="shared" ref="E41:E59" si="1">ROUND(D41/C41,4)*100</f>
        <v>90.45</v>
      </c>
    </row>
    <row r="42" spans="1:5" ht="12.95" customHeight="1" x14ac:dyDescent="0.15">
      <c r="A42" s="409"/>
      <c r="B42" s="418" t="s">
        <v>400</v>
      </c>
      <c r="C42" s="488">
        <v>1068846000</v>
      </c>
      <c r="D42" s="488">
        <v>1000378955</v>
      </c>
      <c r="E42" s="455">
        <f t="shared" si="1"/>
        <v>93.589999999999989</v>
      </c>
    </row>
    <row r="43" spans="1:5" ht="12.95" customHeight="1" x14ac:dyDescent="0.15">
      <c r="A43" s="409"/>
      <c r="B43" s="418" t="s">
        <v>446</v>
      </c>
      <c r="C43" s="488">
        <v>20749000</v>
      </c>
      <c r="D43" s="488">
        <v>19793121</v>
      </c>
      <c r="E43" s="455">
        <f t="shared" si="1"/>
        <v>95.39</v>
      </c>
    </row>
    <row r="44" spans="1:5" ht="12.95" customHeight="1" x14ac:dyDescent="0.15">
      <c r="A44" s="409"/>
      <c r="B44" s="418" t="s">
        <v>467</v>
      </c>
      <c r="C44" s="488">
        <v>422626000</v>
      </c>
      <c r="D44" s="488">
        <v>347685360</v>
      </c>
      <c r="E44" s="489">
        <f t="shared" si="1"/>
        <v>82.27</v>
      </c>
    </row>
    <row r="45" spans="1:5" ht="12.95" customHeight="1" x14ac:dyDescent="0.15">
      <c r="A45" s="793" t="s">
        <v>447</v>
      </c>
      <c r="B45" s="793"/>
      <c r="C45" s="487">
        <v>64321253000</v>
      </c>
      <c r="D45" s="487">
        <v>62320609630</v>
      </c>
      <c r="E45" s="455">
        <f t="shared" si="1"/>
        <v>96.89</v>
      </c>
    </row>
    <row r="46" spans="1:5" ht="12.95" customHeight="1" x14ac:dyDescent="0.15">
      <c r="A46" s="409"/>
      <c r="B46" s="418" t="s">
        <v>468</v>
      </c>
      <c r="C46" s="488">
        <v>59723064000</v>
      </c>
      <c r="D46" s="488">
        <v>58177884564</v>
      </c>
      <c r="E46" s="455">
        <f t="shared" si="1"/>
        <v>97.41</v>
      </c>
    </row>
    <row r="47" spans="1:5" ht="12.95" customHeight="1" x14ac:dyDescent="0.15">
      <c r="A47" s="409"/>
      <c r="B47" s="418" t="s">
        <v>469</v>
      </c>
      <c r="C47" s="488">
        <v>947192000</v>
      </c>
      <c r="D47" s="488">
        <v>918621893</v>
      </c>
      <c r="E47" s="455">
        <f t="shared" si="1"/>
        <v>96.98</v>
      </c>
    </row>
    <row r="48" spans="1:5" ht="12.95" customHeight="1" x14ac:dyDescent="0.15">
      <c r="A48" s="409"/>
      <c r="B48" s="418" t="s">
        <v>470</v>
      </c>
      <c r="C48" s="488">
        <v>1536320000</v>
      </c>
      <c r="D48" s="488">
        <v>1404054573</v>
      </c>
      <c r="E48" s="455">
        <f t="shared" si="1"/>
        <v>91.39</v>
      </c>
    </row>
    <row r="49" spans="1:5" ht="12.95" customHeight="1" x14ac:dyDescent="0.15">
      <c r="A49" s="409"/>
      <c r="B49" s="418" t="s">
        <v>471</v>
      </c>
      <c r="C49" s="488">
        <v>241052000</v>
      </c>
      <c r="D49" s="488">
        <v>232857649</v>
      </c>
      <c r="E49" s="455">
        <f t="shared" si="1"/>
        <v>96.6</v>
      </c>
    </row>
    <row r="50" spans="1:5" ht="12.95" customHeight="1" x14ac:dyDescent="0.15">
      <c r="A50" s="409"/>
      <c r="B50" s="418" t="s">
        <v>472</v>
      </c>
      <c r="C50" s="488">
        <v>1873625000</v>
      </c>
      <c r="D50" s="488">
        <v>1587190951</v>
      </c>
      <c r="E50" s="489">
        <f t="shared" si="1"/>
        <v>84.71</v>
      </c>
    </row>
    <row r="51" spans="1:5" ht="12.95" customHeight="1" x14ac:dyDescent="0.15">
      <c r="A51" s="793" t="s">
        <v>473</v>
      </c>
      <c r="B51" s="793"/>
      <c r="C51" s="487">
        <v>1121656000</v>
      </c>
      <c r="D51" s="487">
        <v>1121538706</v>
      </c>
      <c r="E51" s="455">
        <f t="shared" si="1"/>
        <v>99.99</v>
      </c>
    </row>
    <row r="52" spans="1:5" ht="12.95" customHeight="1" x14ac:dyDescent="0.15">
      <c r="A52" s="409"/>
      <c r="B52" s="418" t="s">
        <v>473</v>
      </c>
      <c r="C52" s="488">
        <v>1121656000</v>
      </c>
      <c r="D52" s="488">
        <v>1121538706</v>
      </c>
      <c r="E52" s="489">
        <f t="shared" si="1"/>
        <v>99.99</v>
      </c>
    </row>
    <row r="53" spans="1:5" ht="12.95" customHeight="1" x14ac:dyDescent="0.15">
      <c r="A53" s="793" t="s">
        <v>117</v>
      </c>
      <c r="B53" s="793"/>
      <c r="C53" s="487">
        <v>2899032000</v>
      </c>
      <c r="D53" s="487">
        <v>2522571431</v>
      </c>
      <c r="E53" s="455">
        <f t="shared" si="1"/>
        <v>87.01</v>
      </c>
    </row>
    <row r="54" spans="1:5" ht="12.95" customHeight="1" x14ac:dyDescent="0.15">
      <c r="A54" s="409"/>
      <c r="B54" s="418" t="s">
        <v>474</v>
      </c>
      <c r="C54" s="305">
        <v>1468153000</v>
      </c>
      <c r="D54" s="490">
        <v>1207707985</v>
      </c>
      <c r="E54" s="455">
        <f t="shared" si="1"/>
        <v>82.26</v>
      </c>
    </row>
    <row r="55" spans="1:5" ht="12.95" customHeight="1" x14ac:dyDescent="0.15">
      <c r="A55" s="409"/>
      <c r="B55" s="418" t="s">
        <v>475</v>
      </c>
      <c r="C55" s="488">
        <v>196659000</v>
      </c>
      <c r="D55" s="488">
        <v>185695502</v>
      </c>
      <c r="E55" s="455">
        <f t="shared" si="1"/>
        <v>94.43</v>
      </c>
    </row>
    <row r="56" spans="1:5" ht="12.95" customHeight="1" x14ac:dyDescent="0.15">
      <c r="A56" s="409"/>
      <c r="B56" s="418" t="s">
        <v>476</v>
      </c>
      <c r="C56" s="488">
        <v>1234220000</v>
      </c>
      <c r="D56" s="488">
        <v>1129167944</v>
      </c>
      <c r="E56" s="489">
        <f t="shared" si="1"/>
        <v>91.490000000000009</v>
      </c>
    </row>
    <row r="57" spans="1:5" ht="12.95" customHeight="1" x14ac:dyDescent="0.15">
      <c r="A57" s="793" t="s">
        <v>111</v>
      </c>
      <c r="B57" s="793"/>
      <c r="C57" s="487">
        <v>868835000</v>
      </c>
      <c r="D57" s="487">
        <v>854051511</v>
      </c>
      <c r="E57" s="455">
        <f t="shared" si="1"/>
        <v>98.3</v>
      </c>
    </row>
    <row r="58" spans="1:5" ht="12.95" customHeight="1" x14ac:dyDescent="0.15">
      <c r="A58" s="409"/>
      <c r="B58" s="418" t="s">
        <v>477</v>
      </c>
      <c r="C58" s="488">
        <v>455512000</v>
      </c>
      <c r="D58" s="488">
        <v>450383889</v>
      </c>
      <c r="E58" s="455">
        <f t="shared" si="1"/>
        <v>98.87</v>
      </c>
    </row>
    <row r="59" spans="1:5" ht="12.95" customHeight="1" x14ac:dyDescent="0.15">
      <c r="A59" s="398"/>
      <c r="B59" s="430" t="s">
        <v>461</v>
      </c>
      <c r="C59" s="491">
        <v>413323000</v>
      </c>
      <c r="D59" s="491">
        <v>403667622</v>
      </c>
      <c r="E59" s="455">
        <f t="shared" si="1"/>
        <v>97.66</v>
      </c>
    </row>
    <row r="60" spans="1:5" s="77" customFormat="1" ht="12.95" customHeight="1" x14ac:dyDescent="0.15">
      <c r="A60" s="77" t="s">
        <v>437</v>
      </c>
      <c r="B60" s="441"/>
      <c r="E60" s="123"/>
    </row>
    <row r="71" spans="1:4" ht="12.95" customHeight="1" x14ac:dyDescent="0.15">
      <c r="D71" s="13">
        <v>0</v>
      </c>
    </row>
    <row r="74" spans="1:4" ht="12.95" customHeight="1" x14ac:dyDescent="0.15">
      <c r="D74" s="13">
        <v>0</v>
      </c>
    </row>
    <row r="75" spans="1:4" ht="12.95" customHeight="1" x14ac:dyDescent="0.15">
      <c r="A75" s="332"/>
      <c r="B75" s="492"/>
    </row>
  </sheetData>
  <mergeCells count="20">
    <mergeCell ref="A53:B53"/>
    <mergeCell ref="A57:B57"/>
    <mergeCell ref="A37:B37"/>
    <mergeCell ref="A38:B38"/>
    <mergeCell ref="A39:B39"/>
    <mergeCell ref="A41:B41"/>
    <mergeCell ref="A45:B45"/>
    <mergeCell ref="A51:B51"/>
    <mergeCell ref="A29:B29"/>
    <mergeCell ref="A6:B6"/>
    <mergeCell ref="A7:B7"/>
    <mergeCell ref="A8:B8"/>
    <mergeCell ref="A10:B10"/>
    <mergeCell ref="A12:B12"/>
    <mergeCell ref="A14:B14"/>
    <mergeCell ref="A17:B17"/>
    <mergeCell ref="A20:B20"/>
    <mergeCell ref="A22:B22"/>
    <mergeCell ref="A24:B24"/>
    <mergeCell ref="A27:B27"/>
  </mergeCells>
  <phoneticPr fontId="14"/>
  <printOptions horizontalCentered="1"/>
  <pageMargins left="0.59055118110236227" right="0.59055118110236227" top="0.59055118110236227" bottom="0.39370078740157483" header="0.51181102362204722" footer="0.51181102362204722"/>
  <pageSetup paperSize="9" firstPageNumber="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24914-AA48-490B-B732-C857F00505C0}">
  <dimension ref="A1:AMC423"/>
  <sheetViews>
    <sheetView zoomScaleNormal="100" zoomScaleSheetLayoutView="100" workbookViewId="0"/>
  </sheetViews>
  <sheetFormatPr defaultRowHeight="13.5" x14ac:dyDescent="0.15"/>
  <cols>
    <col min="1" max="1" width="3.625" style="1" customWidth="1"/>
    <col min="2" max="2" width="20.875" style="441" customWidth="1"/>
    <col min="3" max="5" width="20.875" style="13" customWidth="1"/>
    <col min="6" max="1017" width="9" style="13" customWidth="1"/>
  </cols>
  <sheetData>
    <row r="1" spans="1:5" ht="15" customHeight="1" x14ac:dyDescent="0.15">
      <c r="A1" s="3" t="s">
        <v>478</v>
      </c>
      <c r="B1" s="418"/>
    </row>
    <row r="2" spans="1:5" s="62" customFormat="1" ht="15" customHeight="1" thickBot="1" x14ac:dyDescent="0.2">
      <c r="A2" s="444" t="s">
        <v>344</v>
      </c>
      <c r="B2" s="13"/>
      <c r="C2" s="468"/>
      <c r="D2" s="468"/>
      <c r="E2" s="468"/>
    </row>
    <row r="3" spans="1:5" ht="14.1" customHeight="1" thickTop="1" x14ac:dyDescent="0.15">
      <c r="A3" s="394"/>
      <c r="B3" s="395" t="s">
        <v>3</v>
      </c>
      <c r="C3" s="451" t="s">
        <v>345</v>
      </c>
      <c r="D3" s="451" t="s">
        <v>346</v>
      </c>
      <c r="E3" s="335" t="s">
        <v>347</v>
      </c>
    </row>
    <row r="4" spans="1:5" ht="14.1" customHeight="1" x14ac:dyDescent="0.15">
      <c r="A4" s="398" t="s">
        <v>348</v>
      </c>
      <c r="B4" s="399"/>
      <c r="C4" s="452" t="s">
        <v>349</v>
      </c>
      <c r="D4" s="452" t="s">
        <v>349</v>
      </c>
      <c r="E4" s="453" t="s">
        <v>350</v>
      </c>
    </row>
    <row r="5" spans="1:5" s="3" customFormat="1" ht="13.5" customHeight="1" x14ac:dyDescent="0.15">
      <c r="A5" s="799" t="s">
        <v>150</v>
      </c>
      <c r="B5" s="799"/>
      <c r="C5" s="482">
        <v>17597610000</v>
      </c>
      <c r="D5" s="482">
        <v>17477137948</v>
      </c>
      <c r="E5" s="455">
        <v>99.32</v>
      </c>
    </row>
    <row r="6" spans="1:5" s="3" customFormat="1" ht="13.5" customHeight="1" x14ac:dyDescent="0.15">
      <c r="A6" s="800">
        <v>5</v>
      </c>
      <c r="B6" s="800"/>
      <c r="C6" s="483">
        <v>17688093000</v>
      </c>
      <c r="D6" s="483">
        <v>17657644118</v>
      </c>
      <c r="E6" s="457">
        <f>ROUND(D6/C6,4)*100</f>
        <v>99.83</v>
      </c>
    </row>
    <row r="7" spans="1:5" s="3" customFormat="1" ht="13.5" customHeight="1" x14ac:dyDescent="0.15">
      <c r="A7" s="801">
        <v>6</v>
      </c>
      <c r="B7" s="801"/>
      <c r="C7" s="484">
        <v>18995400000</v>
      </c>
      <c r="D7" s="484">
        <v>19009885577</v>
      </c>
      <c r="E7" s="459">
        <f>ROUND(D7/C7,4)*100</f>
        <v>100.07999999999998</v>
      </c>
    </row>
    <row r="8" spans="1:5" s="3" customFormat="1" ht="11.1" customHeight="1" x14ac:dyDescent="0.15">
      <c r="A8" s="485" t="s">
        <v>351</v>
      </c>
      <c r="B8" s="418"/>
      <c r="C8" s="447"/>
      <c r="D8" s="447"/>
      <c r="E8" s="408"/>
    </row>
    <row r="9" spans="1:5" ht="12.95" customHeight="1" x14ac:dyDescent="0.15">
      <c r="A9" s="793" t="s">
        <v>118</v>
      </c>
      <c r="B9" s="793"/>
      <c r="C9" s="461">
        <v>7728991000</v>
      </c>
      <c r="D9" s="461">
        <v>7791894354</v>
      </c>
      <c r="E9" s="462">
        <f t="shared" ref="E9:E23" si="0">ROUND(D9/C9,4)*100</f>
        <v>100.81</v>
      </c>
    </row>
    <row r="10" spans="1:5" ht="12.95" customHeight="1" x14ac:dyDescent="0.15">
      <c r="A10" s="409"/>
      <c r="B10" s="418" t="s">
        <v>118</v>
      </c>
      <c r="C10" s="305">
        <v>7728991000</v>
      </c>
      <c r="D10" s="305">
        <v>7791894354</v>
      </c>
      <c r="E10" s="464">
        <f t="shared" si="0"/>
        <v>100.81</v>
      </c>
    </row>
    <row r="11" spans="1:5" ht="12.95" customHeight="1" x14ac:dyDescent="0.15">
      <c r="A11" s="793" t="s">
        <v>81</v>
      </c>
      <c r="B11" s="793"/>
      <c r="C11" s="461">
        <v>15000</v>
      </c>
      <c r="D11" s="461">
        <v>8100</v>
      </c>
      <c r="E11" s="462">
        <f t="shared" si="0"/>
        <v>54</v>
      </c>
    </row>
    <row r="12" spans="1:5" ht="12.95" customHeight="1" x14ac:dyDescent="0.15">
      <c r="A12" s="409"/>
      <c r="B12" s="418" t="s">
        <v>479</v>
      </c>
      <c r="C12" s="305">
        <v>15000</v>
      </c>
      <c r="D12" s="305">
        <v>8100</v>
      </c>
      <c r="E12" s="464">
        <f t="shared" si="0"/>
        <v>54</v>
      </c>
    </row>
    <row r="13" spans="1:5" ht="12.95" customHeight="1" x14ac:dyDescent="0.15">
      <c r="A13" s="793" t="s">
        <v>119</v>
      </c>
      <c r="B13" s="793"/>
      <c r="C13" s="461">
        <v>49968000</v>
      </c>
      <c r="D13" s="461">
        <v>50550908</v>
      </c>
      <c r="E13" s="462">
        <f t="shared" si="0"/>
        <v>101.17</v>
      </c>
    </row>
    <row r="14" spans="1:5" ht="12.95" customHeight="1" x14ac:dyDescent="0.15">
      <c r="A14" s="409"/>
      <c r="B14" s="418" t="s">
        <v>480</v>
      </c>
      <c r="C14" s="305">
        <v>49968000</v>
      </c>
      <c r="D14" s="305">
        <v>50550908</v>
      </c>
      <c r="E14" s="480">
        <f t="shared" si="0"/>
        <v>101.17</v>
      </c>
    </row>
    <row r="15" spans="1:5" ht="12.95" customHeight="1" x14ac:dyDescent="0.15">
      <c r="A15" s="793" t="s">
        <v>442</v>
      </c>
      <c r="B15" s="793"/>
      <c r="C15" s="461">
        <v>10413114000</v>
      </c>
      <c r="D15" s="461">
        <v>10413114000</v>
      </c>
      <c r="E15" s="464">
        <f t="shared" si="0"/>
        <v>100</v>
      </c>
    </row>
    <row r="16" spans="1:5" ht="12.95" customHeight="1" x14ac:dyDescent="0.15">
      <c r="A16" s="409"/>
      <c r="B16" s="418" t="s">
        <v>443</v>
      </c>
      <c r="C16" s="305">
        <v>10413114000</v>
      </c>
      <c r="D16" s="305">
        <v>10413114000</v>
      </c>
      <c r="E16" s="480">
        <f t="shared" si="0"/>
        <v>100</v>
      </c>
    </row>
    <row r="17" spans="1:5" ht="12.95" customHeight="1" x14ac:dyDescent="0.15">
      <c r="A17" s="793" t="s">
        <v>389</v>
      </c>
      <c r="B17" s="793"/>
      <c r="C17" s="461">
        <v>180277000</v>
      </c>
      <c r="D17" s="461">
        <v>180277527</v>
      </c>
      <c r="E17" s="464">
        <f t="shared" si="0"/>
        <v>100</v>
      </c>
    </row>
    <row r="18" spans="1:5" ht="12.95" customHeight="1" x14ac:dyDescent="0.15">
      <c r="A18" s="409"/>
      <c r="B18" s="418" t="s">
        <v>87</v>
      </c>
      <c r="C18" s="305">
        <v>180277000</v>
      </c>
      <c r="D18" s="305">
        <v>180277527</v>
      </c>
      <c r="E18" s="464">
        <f t="shared" si="0"/>
        <v>100</v>
      </c>
    </row>
    <row r="19" spans="1:5" ht="12.95" customHeight="1" x14ac:dyDescent="0.15">
      <c r="A19" s="793" t="s">
        <v>444</v>
      </c>
      <c r="B19" s="793"/>
      <c r="C19" s="461">
        <v>623035000</v>
      </c>
      <c r="D19" s="461">
        <v>574040688</v>
      </c>
      <c r="E19" s="462">
        <f t="shared" si="0"/>
        <v>92.14</v>
      </c>
    </row>
    <row r="20" spans="1:5" ht="12.95" customHeight="1" x14ac:dyDescent="0.15">
      <c r="A20" s="409"/>
      <c r="B20" s="418" t="s">
        <v>445</v>
      </c>
      <c r="C20" s="305">
        <v>366000</v>
      </c>
      <c r="D20" s="305">
        <v>240326</v>
      </c>
      <c r="E20" s="464">
        <f t="shared" si="0"/>
        <v>65.66</v>
      </c>
    </row>
    <row r="21" spans="1:5" ht="12.95" customHeight="1" x14ac:dyDescent="0.15">
      <c r="A21" s="409"/>
      <c r="B21" s="418" t="s">
        <v>394</v>
      </c>
      <c r="C21" s="305">
        <v>589993000</v>
      </c>
      <c r="D21" s="305">
        <v>561085718</v>
      </c>
      <c r="E21" s="464">
        <f t="shared" si="0"/>
        <v>95.1</v>
      </c>
    </row>
    <row r="22" spans="1:5" ht="12.95" customHeight="1" x14ac:dyDescent="0.15">
      <c r="A22" s="409"/>
      <c r="B22" s="418" t="s">
        <v>477</v>
      </c>
      <c r="C22" s="305">
        <v>22001000</v>
      </c>
      <c r="D22" s="305">
        <v>2572100</v>
      </c>
      <c r="E22" s="464">
        <f t="shared" si="0"/>
        <v>11.690000000000001</v>
      </c>
    </row>
    <row r="23" spans="1:5" ht="12.95" customHeight="1" x14ac:dyDescent="0.15">
      <c r="A23" s="409"/>
      <c r="B23" s="493" t="s">
        <v>481</v>
      </c>
      <c r="C23" s="305">
        <v>10674000</v>
      </c>
      <c r="D23" s="479">
        <v>10142544</v>
      </c>
      <c r="E23" s="464">
        <f t="shared" si="0"/>
        <v>95.02000000000001</v>
      </c>
    </row>
    <row r="24" spans="1:5" ht="12.95" customHeight="1" x14ac:dyDescent="0.15">
      <c r="A24" s="398"/>
      <c r="B24" s="430" t="s">
        <v>482</v>
      </c>
      <c r="C24" s="466">
        <v>1000</v>
      </c>
      <c r="D24" s="501" t="s">
        <v>491</v>
      </c>
      <c r="E24" s="467">
        <v>0</v>
      </c>
    </row>
    <row r="25" spans="1:5" ht="15" customHeight="1" x14ac:dyDescent="0.15"/>
    <row r="26" spans="1:5" s="62" customFormat="1" ht="15" customHeight="1" thickBot="1" x14ac:dyDescent="0.2">
      <c r="A26" s="444" t="s">
        <v>396</v>
      </c>
      <c r="B26" s="1"/>
      <c r="C26" s="468"/>
      <c r="D26" s="468"/>
      <c r="E26" s="468"/>
    </row>
    <row r="27" spans="1:5" ht="14.1" customHeight="1" thickTop="1" x14ac:dyDescent="0.15">
      <c r="A27" s="394"/>
      <c r="B27" s="395" t="s">
        <v>3</v>
      </c>
      <c r="C27" s="451" t="s">
        <v>345</v>
      </c>
      <c r="D27" s="451" t="s">
        <v>346</v>
      </c>
      <c r="E27" s="335" t="s">
        <v>347</v>
      </c>
    </row>
    <row r="28" spans="1:5" ht="14.1" customHeight="1" x14ac:dyDescent="0.15">
      <c r="A28" s="398" t="s">
        <v>348</v>
      </c>
      <c r="B28" s="399"/>
      <c r="C28" s="452" t="s">
        <v>349</v>
      </c>
      <c r="D28" s="452" t="s">
        <v>349</v>
      </c>
      <c r="E28" s="453" t="s">
        <v>350</v>
      </c>
    </row>
    <row r="29" spans="1:5" s="3" customFormat="1" ht="13.5" customHeight="1" x14ac:dyDescent="0.15">
      <c r="A29" s="799" t="s">
        <v>150</v>
      </c>
      <c r="B29" s="799"/>
      <c r="C29" s="482">
        <v>17597610000</v>
      </c>
      <c r="D29" s="482">
        <v>17392220490</v>
      </c>
      <c r="E29" s="455">
        <v>98.83</v>
      </c>
    </row>
    <row r="30" spans="1:5" s="3" customFormat="1" ht="13.5" customHeight="1" x14ac:dyDescent="0.15">
      <c r="A30" s="800">
        <v>5</v>
      </c>
      <c r="B30" s="800"/>
      <c r="C30" s="482">
        <v>17688093000</v>
      </c>
      <c r="D30" s="482">
        <v>17477366591</v>
      </c>
      <c r="E30" s="455">
        <v>98.81</v>
      </c>
    </row>
    <row r="31" spans="1:5" s="3" customFormat="1" ht="13.5" customHeight="1" x14ac:dyDescent="0.15">
      <c r="A31" s="801">
        <v>6</v>
      </c>
      <c r="B31" s="801"/>
      <c r="C31" s="484">
        <v>18995400000</v>
      </c>
      <c r="D31" s="484">
        <v>18804411366</v>
      </c>
      <c r="E31" s="459">
        <f t="shared" ref="E31" si="1">ROUND(D31/C31,4)*100</f>
        <v>98.99</v>
      </c>
    </row>
    <row r="32" spans="1:5" s="3" customFormat="1" ht="11.1" customHeight="1" x14ac:dyDescent="0.15">
      <c r="A32" s="485"/>
      <c r="B32" s="418"/>
      <c r="C32" s="494"/>
      <c r="D32" s="494"/>
      <c r="E32" s="495"/>
    </row>
    <row r="33" spans="1:5" ht="12.95" customHeight="1" x14ac:dyDescent="0.15">
      <c r="A33" s="793" t="s">
        <v>483</v>
      </c>
      <c r="B33" s="793"/>
      <c r="C33" s="461">
        <v>556145000</v>
      </c>
      <c r="D33" s="461">
        <v>492859042</v>
      </c>
      <c r="E33" s="464">
        <f t="shared" ref="E33:E44" si="2">ROUND(D33/C33,4)*100</f>
        <v>88.62</v>
      </c>
    </row>
    <row r="34" spans="1:5" ht="12.95" customHeight="1" x14ac:dyDescent="0.15">
      <c r="A34" s="409"/>
      <c r="B34" s="418" t="s">
        <v>400</v>
      </c>
      <c r="C34" s="305">
        <v>516492000</v>
      </c>
      <c r="D34" s="305">
        <v>460487002</v>
      </c>
      <c r="E34" s="464">
        <f t="shared" si="2"/>
        <v>89.16</v>
      </c>
    </row>
    <row r="35" spans="1:5" ht="12.95" customHeight="1" x14ac:dyDescent="0.15">
      <c r="A35" s="409"/>
      <c r="B35" s="418" t="s">
        <v>484</v>
      </c>
      <c r="C35" s="305">
        <v>39653000</v>
      </c>
      <c r="D35" s="305">
        <v>32372040</v>
      </c>
      <c r="E35" s="480">
        <f t="shared" si="2"/>
        <v>81.64</v>
      </c>
    </row>
    <row r="36" spans="1:5" ht="12.95" customHeight="1" x14ac:dyDescent="0.15">
      <c r="A36" s="793" t="s">
        <v>485</v>
      </c>
      <c r="B36" s="793"/>
      <c r="C36" s="461">
        <v>385420000</v>
      </c>
      <c r="D36" s="461">
        <v>385420000</v>
      </c>
      <c r="E36" s="464">
        <f t="shared" si="2"/>
        <v>100</v>
      </c>
    </row>
    <row r="37" spans="1:5" ht="12.95" customHeight="1" x14ac:dyDescent="0.15">
      <c r="A37" s="409"/>
      <c r="B37" s="418" t="s">
        <v>486</v>
      </c>
      <c r="C37" s="305">
        <v>385420000</v>
      </c>
      <c r="D37" s="305">
        <v>385420000</v>
      </c>
      <c r="E37" s="480">
        <f t="shared" si="2"/>
        <v>100</v>
      </c>
    </row>
    <row r="38" spans="1:5" ht="12.95" customHeight="1" x14ac:dyDescent="0.15">
      <c r="A38" s="793" t="s">
        <v>80</v>
      </c>
      <c r="B38" s="793"/>
      <c r="C38" s="461">
        <v>17198455000</v>
      </c>
      <c r="D38" s="461">
        <v>17181947381</v>
      </c>
      <c r="E38" s="464">
        <f t="shared" si="2"/>
        <v>99.9</v>
      </c>
    </row>
    <row r="39" spans="1:5" ht="12.95" customHeight="1" x14ac:dyDescent="0.15">
      <c r="A39" s="409"/>
      <c r="B39" s="418" t="s">
        <v>487</v>
      </c>
      <c r="C39" s="305">
        <v>17198455000</v>
      </c>
      <c r="D39" s="305">
        <v>17181947381</v>
      </c>
      <c r="E39" s="480">
        <f t="shared" si="2"/>
        <v>99.9</v>
      </c>
    </row>
    <row r="40" spans="1:5" ht="12.95" customHeight="1" x14ac:dyDescent="0.15">
      <c r="A40" s="793" t="s">
        <v>488</v>
      </c>
      <c r="B40" s="793"/>
      <c r="C40" s="461">
        <v>608759000</v>
      </c>
      <c r="D40" s="461">
        <v>532310043</v>
      </c>
      <c r="E40" s="464">
        <f t="shared" si="2"/>
        <v>87.44</v>
      </c>
    </row>
    <row r="41" spans="1:5" ht="12.95" customHeight="1" x14ac:dyDescent="0.15">
      <c r="A41" s="409"/>
      <c r="B41" s="418" t="s">
        <v>489</v>
      </c>
      <c r="C41" s="305">
        <v>608759000</v>
      </c>
      <c r="D41" s="305">
        <v>532310043</v>
      </c>
      <c r="E41" s="480">
        <f t="shared" si="2"/>
        <v>87.44</v>
      </c>
    </row>
    <row r="42" spans="1:5" ht="12.95" customHeight="1" x14ac:dyDescent="0.15">
      <c r="A42" s="793" t="s">
        <v>434</v>
      </c>
      <c r="B42" s="793"/>
      <c r="C42" s="461">
        <v>216621000</v>
      </c>
      <c r="D42" s="461">
        <v>211874900</v>
      </c>
      <c r="E42" s="464">
        <f t="shared" si="2"/>
        <v>97.81</v>
      </c>
    </row>
    <row r="43" spans="1:5" ht="12.95" customHeight="1" x14ac:dyDescent="0.15">
      <c r="A43" s="409"/>
      <c r="B43" s="418" t="s">
        <v>477</v>
      </c>
      <c r="C43" s="479">
        <v>22001000</v>
      </c>
      <c r="D43" s="479">
        <v>17254900</v>
      </c>
      <c r="E43" s="464">
        <f t="shared" si="2"/>
        <v>78.430000000000007</v>
      </c>
    </row>
    <row r="44" spans="1:5" ht="12.95" customHeight="1" x14ac:dyDescent="0.15">
      <c r="A44" s="409"/>
      <c r="B44" s="418" t="s">
        <v>189</v>
      </c>
      <c r="C44" s="305">
        <v>194620000</v>
      </c>
      <c r="D44" s="305">
        <v>194620000</v>
      </c>
      <c r="E44" s="480">
        <f t="shared" si="2"/>
        <v>100</v>
      </c>
    </row>
    <row r="45" spans="1:5" ht="12.95" customHeight="1" x14ac:dyDescent="0.15">
      <c r="A45" s="793" t="s">
        <v>490</v>
      </c>
      <c r="B45" s="793"/>
      <c r="C45" s="461">
        <v>30000000</v>
      </c>
      <c r="D45" s="502" t="s">
        <v>491</v>
      </c>
      <c r="E45" s="464">
        <v>0</v>
      </c>
    </row>
    <row r="46" spans="1:5" ht="12.95" customHeight="1" x14ac:dyDescent="0.15">
      <c r="A46" s="398"/>
      <c r="B46" s="430" t="s">
        <v>99</v>
      </c>
      <c r="C46" s="466">
        <v>30000000</v>
      </c>
      <c r="D46" s="501" t="s">
        <v>491</v>
      </c>
      <c r="E46" s="464">
        <v>0</v>
      </c>
    </row>
    <row r="47" spans="1:5" s="77" customFormat="1" ht="12.95" customHeight="1" x14ac:dyDescent="0.15">
      <c r="A47" s="77" t="s">
        <v>437</v>
      </c>
      <c r="B47" s="441"/>
      <c r="E47" s="124"/>
    </row>
    <row r="62" s="13" customFormat="1" ht="12.95" customHeight="1" x14ac:dyDescent="0.15"/>
    <row r="63" s="13" customFormat="1" ht="12.95" customHeight="1" x14ac:dyDescent="0.15"/>
    <row r="64" s="13" customFormat="1" ht="12.95" customHeight="1" x14ac:dyDescent="0.15"/>
    <row r="65" spans="1:4" s="13" customFormat="1" ht="12.95" customHeight="1" x14ac:dyDescent="0.15"/>
    <row r="66" spans="1:4" s="13" customFormat="1" ht="12.95" customHeight="1" x14ac:dyDescent="0.15"/>
    <row r="67" spans="1:4" s="13" customFormat="1" ht="12.95" customHeight="1" x14ac:dyDescent="0.15"/>
    <row r="68" spans="1:4" s="13" customFormat="1" ht="12.95" customHeight="1" x14ac:dyDescent="0.15"/>
    <row r="69" spans="1:4" s="13" customFormat="1" ht="12.95" customHeight="1" x14ac:dyDescent="0.15"/>
    <row r="70" spans="1:4" s="13" customFormat="1" ht="12.95" customHeight="1" x14ac:dyDescent="0.15"/>
    <row r="71" spans="1:4" s="13" customFormat="1" ht="12.95" customHeight="1" x14ac:dyDescent="0.15">
      <c r="D71" s="13">
        <v>0</v>
      </c>
    </row>
    <row r="72" spans="1:4" s="13" customFormat="1" ht="12.95" customHeight="1" x14ac:dyDescent="0.15"/>
    <row r="73" spans="1:4" s="13" customFormat="1" ht="12.95" customHeight="1" x14ac:dyDescent="0.15"/>
    <row r="74" spans="1:4" s="13" customFormat="1" ht="12.95" customHeight="1" x14ac:dyDescent="0.15">
      <c r="D74" s="13">
        <v>0</v>
      </c>
    </row>
    <row r="75" spans="1:4" ht="12.95" customHeight="1" x14ac:dyDescent="0.15">
      <c r="A75" s="327"/>
      <c r="B75" s="327"/>
    </row>
    <row r="76" spans="1:4" s="13" customFormat="1" ht="12.95" customHeight="1" x14ac:dyDescent="0.15"/>
    <row r="77" spans="1:4" s="13" customFormat="1" ht="12.95" customHeight="1" x14ac:dyDescent="0.15"/>
    <row r="78" spans="1:4" s="13" customFormat="1" ht="12.95" customHeight="1" x14ac:dyDescent="0.15"/>
    <row r="79" spans="1:4" s="13" customFormat="1" ht="12.95" customHeight="1" x14ac:dyDescent="0.15"/>
    <row r="80" spans="1:4" s="13" customFormat="1" ht="12.95" customHeight="1" x14ac:dyDescent="0.15"/>
    <row r="81" s="13" customFormat="1" ht="12.95" customHeight="1" x14ac:dyDescent="0.15"/>
    <row r="82" s="13" customFormat="1" ht="12.95" customHeight="1" x14ac:dyDescent="0.15"/>
    <row r="83" s="13" customFormat="1" ht="12.95" customHeight="1" x14ac:dyDescent="0.15"/>
    <row r="84" s="13" customFormat="1" ht="12.95" customHeight="1" x14ac:dyDescent="0.15"/>
    <row r="85" s="13" customFormat="1" ht="12.95" customHeight="1" x14ac:dyDescent="0.15"/>
    <row r="86" s="13" customFormat="1" ht="12.95" customHeight="1" x14ac:dyDescent="0.15"/>
    <row r="87" s="13" customFormat="1" ht="12.95" customHeight="1" x14ac:dyDescent="0.15"/>
    <row r="88" s="13" customFormat="1" ht="12.95" customHeight="1" x14ac:dyDescent="0.15"/>
    <row r="89" s="13" customFormat="1" ht="12.95" customHeight="1" x14ac:dyDescent="0.15"/>
    <row r="90" s="13" customFormat="1" ht="12.95" customHeight="1" x14ac:dyDescent="0.15"/>
    <row r="91" s="13" customFormat="1" ht="12.95" customHeight="1" x14ac:dyDescent="0.15"/>
    <row r="92" s="13" customFormat="1" ht="12.95" customHeight="1" x14ac:dyDescent="0.15"/>
    <row r="93" s="13" customFormat="1" ht="12.95" customHeight="1" x14ac:dyDescent="0.15"/>
    <row r="94" s="13" customFormat="1" ht="12.95" customHeight="1" x14ac:dyDescent="0.15"/>
    <row r="95" s="13" customFormat="1" ht="12.95" customHeight="1" x14ac:dyDescent="0.15"/>
    <row r="96" s="13" customFormat="1" ht="12.95" customHeight="1" x14ac:dyDescent="0.15"/>
    <row r="97" s="13" customFormat="1" ht="12.95" customHeight="1" x14ac:dyDescent="0.15"/>
    <row r="98" s="13" customFormat="1" ht="12.95" customHeight="1" x14ac:dyDescent="0.15"/>
    <row r="99" s="13" customFormat="1" ht="12.95" customHeight="1" x14ac:dyDescent="0.15"/>
    <row r="100" s="13" customFormat="1" ht="12.95" customHeight="1" x14ac:dyDescent="0.15"/>
    <row r="101" s="13" customFormat="1" ht="12.95" customHeight="1" x14ac:dyDescent="0.15"/>
    <row r="102" s="13" customFormat="1" ht="12.95" customHeight="1" x14ac:dyDescent="0.15"/>
    <row r="103" s="13" customFormat="1" ht="12.95" customHeight="1" x14ac:dyDescent="0.15"/>
    <row r="104" s="13" customFormat="1" ht="12.95" customHeight="1" x14ac:dyDescent="0.15"/>
    <row r="105" s="13" customFormat="1" ht="12.95" customHeight="1" x14ac:dyDescent="0.15"/>
    <row r="106" s="13" customFormat="1" ht="12.95" customHeight="1" x14ac:dyDescent="0.15"/>
    <row r="107" s="13" customFormat="1" ht="12.95" customHeight="1" x14ac:dyDescent="0.15"/>
    <row r="108" s="13" customFormat="1" ht="12.95" customHeight="1" x14ac:dyDescent="0.15"/>
    <row r="109" s="13" customFormat="1" ht="12.95" customHeight="1" x14ac:dyDescent="0.15"/>
    <row r="110" s="13" customFormat="1" ht="12.95" customHeight="1" x14ac:dyDescent="0.15"/>
    <row r="111" s="13" customFormat="1" ht="12.95" customHeight="1" x14ac:dyDescent="0.15"/>
    <row r="112" s="13" customFormat="1" ht="12.95" customHeight="1" x14ac:dyDescent="0.15"/>
    <row r="113" s="13" customFormat="1" ht="12.95" customHeight="1" x14ac:dyDescent="0.15"/>
    <row r="114" s="13" customFormat="1" ht="12.95" customHeight="1" x14ac:dyDescent="0.15"/>
    <row r="115" s="13" customFormat="1" ht="12.95" customHeight="1" x14ac:dyDescent="0.15"/>
    <row r="116" s="13" customFormat="1" ht="12.95" customHeight="1" x14ac:dyDescent="0.15"/>
    <row r="117" s="13" customFormat="1" ht="12.95" customHeight="1" x14ac:dyDescent="0.15"/>
    <row r="118" s="13" customFormat="1" ht="12.95" customHeight="1" x14ac:dyDescent="0.15"/>
    <row r="119" s="13" customFormat="1" ht="12.95" customHeight="1" x14ac:dyDescent="0.15"/>
    <row r="120" s="13" customFormat="1" ht="12.95" customHeight="1" x14ac:dyDescent="0.15"/>
    <row r="121" s="13" customFormat="1" ht="12.95" customHeight="1" x14ac:dyDescent="0.15"/>
    <row r="122" s="13" customFormat="1" ht="12.95" customHeight="1" x14ac:dyDescent="0.15"/>
    <row r="123" s="13" customFormat="1" ht="12.95" customHeight="1" x14ac:dyDescent="0.15"/>
    <row r="124" s="13" customFormat="1" ht="12.95" customHeight="1" x14ac:dyDescent="0.15"/>
    <row r="125" s="13" customFormat="1" ht="12.95" customHeight="1" x14ac:dyDescent="0.15"/>
    <row r="126" s="13" customFormat="1" ht="12.95" customHeight="1" x14ac:dyDescent="0.15"/>
    <row r="127" s="13" customFormat="1" ht="12.95" customHeight="1" x14ac:dyDescent="0.15"/>
    <row r="128" s="13" customFormat="1" ht="12.95" customHeight="1" x14ac:dyDescent="0.15"/>
    <row r="129" s="13" customFormat="1" ht="12.95" customHeight="1" x14ac:dyDescent="0.15"/>
    <row r="130" s="13" customFormat="1" ht="12.95" customHeight="1" x14ac:dyDescent="0.15"/>
    <row r="131" s="13" customFormat="1" ht="12.95" customHeight="1" x14ac:dyDescent="0.15"/>
    <row r="132" s="13" customFormat="1" ht="12.95" customHeight="1" x14ac:dyDescent="0.15"/>
    <row r="133" s="13" customFormat="1" ht="12.95" customHeight="1" x14ac:dyDescent="0.15"/>
    <row r="134" s="13" customFormat="1" ht="12.95" customHeight="1" x14ac:dyDescent="0.15"/>
    <row r="135" s="13" customFormat="1" ht="12.95" customHeight="1" x14ac:dyDescent="0.15"/>
    <row r="136" s="13" customFormat="1" ht="12.95" customHeight="1" x14ac:dyDescent="0.15"/>
    <row r="137" s="13" customFormat="1" ht="12.95" customHeight="1" x14ac:dyDescent="0.15"/>
    <row r="138" s="13" customFormat="1" ht="12.95" customHeight="1" x14ac:dyDescent="0.15"/>
    <row r="139" s="13" customFormat="1" ht="12.95" customHeight="1" x14ac:dyDescent="0.15"/>
    <row r="140" s="13" customFormat="1" ht="12.95" customHeight="1" x14ac:dyDescent="0.15"/>
    <row r="141" s="13" customFormat="1" ht="12.95" customHeight="1" x14ac:dyDescent="0.15"/>
    <row r="142" s="13" customFormat="1" ht="12.95" customHeight="1" x14ac:dyDescent="0.15"/>
    <row r="143" s="13" customFormat="1" ht="12.95" customHeight="1" x14ac:dyDescent="0.15"/>
    <row r="144" s="13" customFormat="1" ht="12.95" customHeight="1" x14ac:dyDescent="0.15"/>
    <row r="145" s="13" customFormat="1" ht="12.95" customHeight="1" x14ac:dyDescent="0.15"/>
    <row r="146" s="13" customFormat="1" ht="12.95" customHeight="1" x14ac:dyDescent="0.15"/>
    <row r="147" s="13" customFormat="1" ht="12.95" customHeight="1" x14ac:dyDescent="0.15"/>
    <row r="148" s="13" customFormat="1" ht="12.95" customHeight="1" x14ac:dyDescent="0.15"/>
    <row r="149" s="13" customFormat="1" ht="12.95" customHeight="1" x14ac:dyDescent="0.15"/>
    <row r="150" s="13" customFormat="1" ht="12.95" customHeight="1" x14ac:dyDescent="0.15"/>
    <row r="151" s="13" customFormat="1" ht="12.95" customHeight="1" x14ac:dyDescent="0.15"/>
    <row r="152" s="13" customFormat="1" ht="12.95" customHeight="1" x14ac:dyDescent="0.15"/>
    <row r="153" s="13" customFormat="1" ht="12.95" customHeight="1" x14ac:dyDescent="0.15"/>
    <row r="154" s="13" customFormat="1" ht="12.95" customHeight="1" x14ac:dyDescent="0.15"/>
    <row r="155" s="13" customFormat="1" ht="12.95" customHeight="1" x14ac:dyDescent="0.15"/>
    <row r="156" s="13" customFormat="1" ht="12.95" customHeight="1" x14ac:dyDescent="0.15"/>
    <row r="157" s="13" customFormat="1" ht="12.95" customHeight="1" x14ac:dyDescent="0.15"/>
    <row r="158" s="13" customFormat="1" ht="12.95" customHeight="1" x14ac:dyDescent="0.15"/>
    <row r="159" s="13" customFormat="1" ht="12.95" customHeight="1" x14ac:dyDescent="0.15"/>
    <row r="160" s="13" customFormat="1" ht="12.95" customHeight="1" x14ac:dyDescent="0.15"/>
    <row r="161" s="13" customFormat="1" ht="12.95" customHeight="1" x14ac:dyDescent="0.15"/>
    <row r="162" s="13" customFormat="1" ht="12.95" customHeight="1" x14ac:dyDescent="0.15"/>
    <row r="163" s="13" customFormat="1" ht="12.95" customHeight="1" x14ac:dyDescent="0.15"/>
    <row r="164" s="13" customFormat="1" ht="12.95" customHeight="1" x14ac:dyDescent="0.15"/>
    <row r="165" s="13" customFormat="1" ht="12.95" customHeight="1" x14ac:dyDescent="0.15"/>
    <row r="166" s="13" customFormat="1" ht="12.95" customHeight="1" x14ac:dyDescent="0.15"/>
    <row r="167" s="13" customFormat="1" ht="12.95" customHeight="1" x14ac:dyDescent="0.15"/>
    <row r="168" s="13" customFormat="1" ht="12.95" customHeight="1" x14ac:dyDescent="0.15"/>
    <row r="169" s="13" customFormat="1" ht="12.95" customHeight="1" x14ac:dyDescent="0.15"/>
    <row r="170" s="13" customFormat="1" ht="12.95" customHeight="1" x14ac:dyDescent="0.15"/>
    <row r="171" s="13" customFormat="1" ht="12.95" customHeight="1" x14ac:dyDescent="0.15"/>
    <row r="172" s="13" customFormat="1" ht="12.95" customHeight="1" x14ac:dyDescent="0.15"/>
    <row r="173" s="13" customFormat="1" ht="12.95" customHeight="1" x14ac:dyDescent="0.15"/>
    <row r="174" s="13" customFormat="1" ht="12.95" customHeight="1" x14ac:dyDescent="0.15"/>
    <row r="175" s="13" customFormat="1" ht="12.95" customHeight="1" x14ac:dyDescent="0.15"/>
    <row r="176" s="13" customFormat="1" ht="12.95" customHeight="1" x14ac:dyDescent="0.15"/>
    <row r="177" s="13" customFormat="1" ht="12.95" customHeight="1" x14ac:dyDescent="0.15"/>
    <row r="178" s="13" customFormat="1" ht="12.95" customHeight="1" x14ac:dyDescent="0.15"/>
    <row r="179" s="13" customFormat="1" ht="12.95" customHeight="1" x14ac:dyDescent="0.15"/>
    <row r="180" s="13" customFormat="1" ht="12.95" customHeight="1" x14ac:dyDescent="0.15"/>
    <row r="181" s="13" customFormat="1" ht="12.95" customHeight="1" x14ac:dyDescent="0.15"/>
    <row r="182" s="13" customFormat="1" ht="12.95" customHeight="1" x14ac:dyDescent="0.15"/>
    <row r="183" s="13" customFormat="1" ht="12.95" customHeight="1" x14ac:dyDescent="0.15"/>
    <row r="184" s="13" customFormat="1" ht="12.95" customHeight="1" x14ac:dyDescent="0.15"/>
    <row r="185" s="13" customFormat="1" ht="12.95" customHeight="1" x14ac:dyDescent="0.15"/>
    <row r="186" s="13" customFormat="1" ht="12.95" customHeight="1" x14ac:dyDescent="0.15"/>
    <row r="187" s="13" customFormat="1" ht="12.95" customHeight="1" x14ac:dyDescent="0.15"/>
    <row r="188" s="13" customFormat="1" ht="12.95" customHeight="1" x14ac:dyDescent="0.15"/>
    <row r="189" s="13" customFormat="1" ht="12.95" customHeight="1" x14ac:dyDescent="0.15"/>
    <row r="190" s="13" customFormat="1" ht="12.95" customHeight="1" x14ac:dyDescent="0.15"/>
    <row r="191" s="13" customFormat="1" ht="12.95" customHeight="1" x14ac:dyDescent="0.15"/>
    <row r="192" s="13" customFormat="1" ht="12.95" customHeight="1" x14ac:dyDescent="0.15"/>
    <row r="193" s="13" customFormat="1" ht="12.95" customHeight="1" x14ac:dyDescent="0.15"/>
    <row r="194" s="13" customFormat="1" ht="12.95" customHeight="1" x14ac:dyDescent="0.15"/>
    <row r="195" s="13" customFormat="1" ht="12.95" customHeight="1" x14ac:dyDescent="0.15"/>
    <row r="196" s="13" customFormat="1" ht="12.95" customHeight="1" x14ac:dyDescent="0.15"/>
    <row r="197" s="13" customFormat="1" ht="12.95" customHeight="1" x14ac:dyDescent="0.15"/>
    <row r="198" s="13" customFormat="1" ht="12.95" customHeight="1" x14ac:dyDescent="0.15"/>
    <row r="199" s="13" customFormat="1" ht="12.95" customHeight="1" x14ac:dyDescent="0.15"/>
    <row r="200" s="13" customFormat="1" ht="12.95" customHeight="1" x14ac:dyDescent="0.15"/>
    <row r="201" s="13" customFormat="1" ht="12.95" customHeight="1" x14ac:dyDescent="0.15"/>
    <row r="202" s="13" customFormat="1" ht="12.95" customHeight="1" x14ac:dyDescent="0.15"/>
    <row r="203" s="13" customFormat="1" ht="12.95" customHeight="1" x14ac:dyDescent="0.15"/>
    <row r="204" s="13" customFormat="1" ht="12.95" customHeight="1" x14ac:dyDescent="0.15"/>
    <row r="205" s="13" customFormat="1" ht="12.95" customHeight="1" x14ac:dyDescent="0.15"/>
    <row r="206" s="13" customFormat="1" ht="12.95" customHeight="1" x14ac:dyDescent="0.15"/>
    <row r="207" s="13" customFormat="1" ht="12.95" customHeight="1" x14ac:dyDescent="0.15"/>
    <row r="208" s="13" customFormat="1" ht="12.95" customHeight="1" x14ac:dyDescent="0.15"/>
    <row r="209" s="13" customFormat="1" ht="12.95" customHeight="1" x14ac:dyDescent="0.15"/>
    <row r="210" s="13" customFormat="1" ht="12.95" customHeight="1" x14ac:dyDescent="0.15"/>
    <row r="211" s="13" customFormat="1" ht="12.95" customHeight="1" x14ac:dyDescent="0.15"/>
    <row r="212" s="13" customFormat="1" ht="12.95" customHeight="1" x14ac:dyDescent="0.15"/>
    <row r="213" s="13" customFormat="1" ht="12.95" customHeight="1" x14ac:dyDescent="0.15"/>
    <row r="214" s="13" customFormat="1" ht="12.95" customHeight="1" x14ac:dyDescent="0.15"/>
    <row r="215" s="13" customFormat="1" ht="12.95" customHeight="1" x14ac:dyDescent="0.15"/>
    <row r="216" s="13" customFormat="1" ht="12.95" customHeight="1" x14ac:dyDescent="0.15"/>
    <row r="217" s="13" customFormat="1" ht="12.95" customHeight="1" x14ac:dyDescent="0.15"/>
    <row r="218" s="13" customFormat="1" ht="12.95" customHeight="1" x14ac:dyDescent="0.15"/>
    <row r="219" s="13" customFormat="1" ht="12.95" customHeight="1" x14ac:dyDescent="0.15"/>
    <row r="220" s="13" customFormat="1" ht="12.95" customHeight="1" x14ac:dyDescent="0.15"/>
    <row r="221" s="13" customFormat="1" ht="12.95" customHeight="1" x14ac:dyDescent="0.15"/>
    <row r="222" s="13" customFormat="1" ht="12.95" customHeight="1" x14ac:dyDescent="0.15"/>
    <row r="223" s="13" customFormat="1" ht="12.95" customHeight="1" x14ac:dyDescent="0.15"/>
    <row r="224" s="13" customFormat="1" ht="12.95" customHeight="1" x14ac:dyDescent="0.15"/>
    <row r="225" s="13" customFormat="1" ht="12.95" customHeight="1" x14ac:dyDescent="0.15"/>
    <row r="226" s="13" customFormat="1" ht="12.95" customHeight="1" x14ac:dyDescent="0.15"/>
    <row r="227" s="13" customFormat="1" ht="12.95" customHeight="1" x14ac:dyDescent="0.15"/>
    <row r="228" s="13" customFormat="1" ht="12.95" customHeight="1" x14ac:dyDescent="0.15"/>
    <row r="229" s="13" customFormat="1" ht="12.95" customHeight="1" x14ac:dyDescent="0.15"/>
    <row r="230" s="13" customFormat="1" ht="12.95" customHeight="1" x14ac:dyDescent="0.15"/>
    <row r="231" s="13" customFormat="1" ht="12.95" customHeight="1" x14ac:dyDescent="0.15"/>
    <row r="232" s="13" customFormat="1" ht="12.95" customHeight="1" x14ac:dyDescent="0.15"/>
    <row r="233" s="13" customFormat="1" ht="12.95" customHeight="1" x14ac:dyDescent="0.15"/>
    <row r="234" s="13" customFormat="1" ht="12.95" customHeight="1" x14ac:dyDescent="0.15"/>
    <row r="235" s="13" customFormat="1" ht="12.95" customHeight="1" x14ac:dyDescent="0.15"/>
    <row r="236" s="13" customFormat="1" ht="12.95" customHeight="1" x14ac:dyDescent="0.15"/>
    <row r="237" s="13" customFormat="1" ht="12.95" customHeight="1" x14ac:dyDescent="0.15"/>
    <row r="238" s="13" customFormat="1" ht="12.95" customHeight="1" x14ac:dyDescent="0.15"/>
    <row r="239" s="13" customFormat="1" ht="12.95" customHeight="1" x14ac:dyDescent="0.15"/>
    <row r="240" s="13" customFormat="1" ht="12.95" customHeight="1" x14ac:dyDescent="0.15"/>
    <row r="241" s="13" customFormat="1" ht="12.95" customHeight="1" x14ac:dyDescent="0.15"/>
    <row r="242" s="13" customFormat="1" ht="12.95" customHeight="1" x14ac:dyDescent="0.15"/>
    <row r="243" s="13" customFormat="1" ht="12.95" customHeight="1" x14ac:dyDescent="0.15"/>
    <row r="244" s="13" customFormat="1" ht="12.95" customHeight="1" x14ac:dyDescent="0.15"/>
    <row r="245" s="13" customFormat="1" ht="12.95" customHeight="1" x14ac:dyDescent="0.15"/>
    <row r="246" s="13" customFormat="1" ht="12.95" customHeight="1" x14ac:dyDescent="0.15"/>
    <row r="247" s="13" customFormat="1" ht="12.95" customHeight="1" x14ac:dyDescent="0.15"/>
    <row r="248" s="13" customFormat="1" ht="12.95" customHeight="1" x14ac:dyDescent="0.15"/>
    <row r="249" s="13" customFormat="1" ht="12.95" customHeight="1" x14ac:dyDescent="0.15"/>
    <row r="250" s="13" customFormat="1" ht="12.95" customHeight="1" x14ac:dyDescent="0.15"/>
    <row r="251" s="13" customFormat="1" ht="12.95" customHeight="1" x14ac:dyDescent="0.15"/>
    <row r="252" s="13" customFormat="1" ht="12.95" customHeight="1" x14ac:dyDescent="0.15"/>
    <row r="253" s="13" customFormat="1" ht="12.95" customHeight="1" x14ac:dyDescent="0.15"/>
    <row r="254" s="13" customFormat="1" ht="12.95" customHeight="1" x14ac:dyDescent="0.15"/>
    <row r="255" s="13" customFormat="1" ht="12.95" customHeight="1" x14ac:dyDescent="0.15"/>
    <row r="256" s="13" customFormat="1" ht="12.95" customHeight="1" x14ac:dyDescent="0.15"/>
    <row r="257" s="13" customFormat="1" ht="12.95" customHeight="1" x14ac:dyDescent="0.15"/>
    <row r="258" s="13" customFormat="1" ht="12.95" customHeight="1" x14ac:dyDescent="0.15"/>
    <row r="259" s="13" customFormat="1" ht="12.95" customHeight="1" x14ac:dyDescent="0.15"/>
    <row r="260" s="13" customFormat="1" ht="12.95" customHeight="1" x14ac:dyDescent="0.15"/>
    <row r="261" s="13" customFormat="1" ht="12.95" customHeight="1" x14ac:dyDescent="0.15"/>
    <row r="262" s="13" customFormat="1" ht="12.95" customHeight="1" x14ac:dyDescent="0.15"/>
    <row r="263" s="13" customFormat="1" ht="12.95" customHeight="1" x14ac:dyDescent="0.15"/>
    <row r="264" s="13" customFormat="1" ht="12.95" customHeight="1" x14ac:dyDescent="0.15"/>
    <row r="265" s="13" customFormat="1" ht="12.95" customHeight="1" x14ac:dyDescent="0.15"/>
    <row r="266" s="13" customFormat="1" ht="12.95" customHeight="1" x14ac:dyDescent="0.15"/>
    <row r="267" s="13" customFormat="1" ht="12.95" customHeight="1" x14ac:dyDescent="0.15"/>
    <row r="268" s="13" customFormat="1" ht="12.95" customHeight="1" x14ac:dyDescent="0.15"/>
    <row r="269" s="13" customFormat="1" ht="12.95" customHeight="1" x14ac:dyDescent="0.15"/>
    <row r="270" s="13" customFormat="1" ht="12.95" customHeight="1" x14ac:dyDescent="0.15"/>
    <row r="271" s="13" customFormat="1" ht="12.95" customHeight="1" x14ac:dyDescent="0.15"/>
    <row r="272" s="13" customFormat="1" ht="12.95" customHeight="1" x14ac:dyDescent="0.15"/>
    <row r="273" s="13" customFormat="1" ht="12.95" customHeight="1" x14ac:dyDescent="0.15"/>
    <row r="274" s="13" customFormat="1" ht="12.95" customHeight="1" x14ac:dyDescent="0.15"/>
    <row r="275" s="13" customFormat="1" ht="12.95" customHeight="1" x14ac:dyDescent="0.15"/>
    <row r="276" s="13" customFormat="1" ht="12.95" customHeight="1" x14ac:dyDescent="0.15"/>
    <row r="277" s="13" customFormat="1" ht="12.95" customHeight="1" x14ac:dyDescent="0.15"/>
    <row r="278" s="13" customFormat="1" ht="12.95" customHeight="1" x14ac:dyDescent="0.15"/>
    <row r="279" s="13" customFormat="1" ht="12.95" customHeight="1" x14ac:dyDescent="0.15"/>
    <row r="280" s="13" customFormat="1" ht="12.95" customHeight="1" x14ac:dyDescent="0.15"/>
    <row r="281" s="13" customFormat="1" ht="12.95" customHeight="1" x14ac:dyDescent="0.15"/>
    <row r="282" s="13" customFormat="1" ht="12.95" customHeight="1" x14ac:dyDescent="0.15"/>
    <row r="283" s="13" customFormat="1" ht="12.95" customHeight="1" x14ac:dyDescent="0.15"/>
    <row r="284" s="13" customFormat="1" ht="12.95" customHeight="1" x14ac:dyDescent="0.15"/>
    <row r="285" s="13" customFormat="1" ht="12.95" customHeight="1" x14ac:dyDescent="0.15"/>
    <row r="286" s="13" customFormat="1" ht="12.95" customHeight="1" x14ac:dyDescent="0.15"/>
    <row r="287" s="13" customFormat="1" ht="12.95" customHeight="1" x14ac:dyDescent="0.15"/>
    <row r="288" s="13" customFormat="1" ht="12.95" customHeight="1" x14ac:dyDescent="0.15"/>
    <row r="289" s="13" customFormat="1" ht="12.95" customHeight="1" x14ac:dyDescent="0.15"/>
    <row r="290" s="13" customFormat="1" ht="12.95" customHeight="1" x14ac:dyDescent="0.15"/>
    <row r="291" s="13" customFormat="1" ht="12.95" customHeight="1" x14ac:dyDescent="0.15"/>
    <row r="292" s="13" customFormat="1" ht="12.95" customHeight="1" x14ac:dyDescent="0.15"/>
    <row r="293" s="13" customFormat="1" ht="12.95" customHeight="1" x14ac:dyDescent="0.15"/>
    <row r="294" s="13" customFormat="1" ht="12.95" customHeight="1" x14ac:dyDescent="0.15"/>
    <row r="295" s="13" customFormat="1" ht="12.95" customHeight="1" x14ac:dyDescent="0.15"/>
    <row r="296" s="13" customFormat="1" ht="12.95" customHeight="1" x14ac:dyDescent="0.15"/>
    <row r="297" s="13" customFormat="1" ht="12.95" customHeight="1" x14ac:dyDescent="0.15"/>
    <row r="298" s="13" customFormat="1" ht="12.95" customHeight="1" x14ac:dyDescent="0.15"/>
    <row r="299" s="13" customFormat="1" ht="12.95" customHeight="1" x14ac:dyDescent="0.15"/>
    <row r="300" s="13" customFormat="1" ht="12.95" customHeight="1" x14ac:dyDescent="0.15"/>
    <row r="301" s="13" customFormat="1" ht="12.95" customHeight="1" x14ac:dyDescent="0.15"/>
    <row r="302" s="13" customFormat="1" ht="12.95" customHeight="1" x14ac:dyDescent="0.15"/>
    <row r="303" s="13" customFormat="1" ht="12.95" customHeight="1" x14ac:dyDescent="0.15"/>
    <row r="304" s="13" customFormat="1" ht="12.95" customHeight="1" x14ac:dyDescent="0.15"/>
    <row r="305" s="13" customFormat="1" ht="12.95" customHeight="1" x14ac:dyDescent="0.15"/>
    <row r="306" s="13" customFormat="1" ht="12.95" customHeight="1" x14ac:dyDescent="0.15"/>
    <row r="307" s="13" customFormat="1" ht="12.95" customHeight="1" x14ac:dyDescent="0.15"/>
    <row r="308" s="13" customFormat="1" ht="12.95" customHeight="1" x14ac:dyDescent="0.15"/>
    <row r="309" s="13" customFormat="1" ht="12.95" customHeight="1" x14ac:dyDescent="0.15"/>
    <row r="310" s="13" customFormat="1" ht="12.95" customHeight="1" x14ac:dyDescent="0.15"/>
    <row r="311" s="13" customFormat="1" ht="12.95" customHeight="1" x14ac:dyDescent="0.15"/>
    <row r="312" s="13" customFormat="1" ht="12.95" customHeight="1" x14ac:dyDescent="0.15"/>
    <row r="313" s="13" customFormat="1" ht="12.95" customHeight="1" x14ac:dyDescent="0.15"/>
    <row r="314" s="13" customFormat="1" ht="12.95" customHeight="1" x14ac:dyDescent="0.15"/>
    <row r="315" s="13" customFormat="1" ht="12.95" customHeight="1" x14ac:dyDescent="0.15"/>
    <row r="316" s="13" customFormat="1" ht="12.95" customHeight="1" x14ac:dyDescent="0.15"/>
    <row r="317" s="13" customFormat="1" ht="12.95" customHeight="1" x14ac:dyDescent="0.15"/>
    <row r="318" s="13" customFormat="1" ht="12.95" customHeight="1" x14ac:dyDescent="0.15"/>
    <row r="319" s="13" customFormat="1" ht="12.95" customHeight="1" x14ac:dyDescent="0.15"/>
    <row r="320" s="13" customFormat="1" ht="12.95" customHeight="1" x14ac:dyDescent="0.15"/>
    <row r="321" s="13" customFormat="1" ht="12.95" customHeight="1" x14ac:dyDescent="0.15"/>
    <row r="322" s="13" customFormat="1" ht="12.95" customHeight="1" x14ac:dyDescent="0.15"/>
    <row r="323" s="13" customFormat="1" ht="12.95" customHeight="1" x14ac:dyDescent="0.15"/>
    <row r="324" s="13" customFormat="1" ht="12.95" customHeight="1" x14ac:dyDescent="0.15"/>
    <row r="325" s="13" customFormat="1" ht="12.95" customHeight="1" x14ac:dyDescent="0.15"/>
    <row r="326" s="13" customFormat="1" ht="12.95" customHeight="1" x14ac:dyDescent="0.15"/>
    <row r="327" s="13" customFormat="1" ht="12.95" customHeight="1" x14ac:dyDescent="0.15"/>
    <row r="328" s="13" customFormat="1" ht="12.95" customHeight="1" x14ac:dyDescent="0.15"/>
    <row r="329" s="13" customFormat="1" ht="12.95" customHeight="1" x14ac:dyDescent="0.15"/>
    <row r="330" s="13" customFormat="1" ht="12.95" customHeight="1" x14ac:dyDescent="0.15"/>
    <row r="331" s="13" customFormat="1" ht="12.95" customHeight="1" x14ac:dyDescent="0.15"/>
    <row r="332" s="13" customFormat="1" ht="12.95" customHeight="1" x14ac:dyDescent="0.15"/>
    <row r="333" s="13" customFormat="1" ht="12.95" customHeight="1" x14ac:dyDescent="0.15"/>
    <row r="334" s="13" customFormat="1" ht="12.95" customHeight="1" x14ac:dyDescent="0.15"/>
    <row r="335" s="13" customFormat="1" ht="12.95" customHeight="1" x14ac:dyDescent="0.15"/>
    <row r="336" s="13" customFormat="1" ht="12.95" customHeight="1" x14ac:dyDescent="0.15"/>
    <row r="337" s="13" customFormat="1" ht="12.95" customHeight="1" x14ac:dyDescent="0.15"/>
    <row r="338" s="13" customFormat="1" ht="12.95" customHeight="1" x14ac:dyDescent="0.15"/>
    <row r="339" s="13" customFormat="1" ht="12.95" customHeight="1" x14ac:dyDescent="0.15"/>
    <row r="340" s="13" customFormat="1" ht="12.95" customHeight="1" x14ac:dyDescent="0.15"/>
    <row r="341" s="13" customFormat="1" ht="12.95" customHeight="1" x14ac:dyDescent="0.15"/>
    <row r="342" s="13" customFormat="1" ht="12.95" customHeight="1" x14ac:dyDescent="0.15"/>
    <row r="343" s="13" customFormat="1" ht="12.95" customHeight="1" x14ac:dyDescent="0.15"/>
    <row r="344" s="13" customFormat="1" ht="12.95" customHeight="1" x14ac:dyDescent="0.15"/>
    <row r="345" s="13" customFormat="1" ht="12.95" customHeight="1" x14ac:dyDescent="0.15"/>
    <row r="346" s="13" customFormat="1" ht="12.95" customHeight="1" x14ac:dyDescent="0.15"/>
    <row r="347" s="13" customFormat="1" ht="12.95" customHeight="1" x14ac:dyDescent="0.15"/>
    <row r="348" s="13" customFormat="1" ht="12.95" customHeight="1" x14ac:dyDescent="0.15"/>
    <row r="349" s="13" customFormat="1" ht="12.95" customHeight="1" x14ac:dyDescent="0.15"/>
    <row r="350" s="13" customFormat="1" ht="12.95" customHeight="1" x14ac:dyDescent="0.15"/>
    <row r="351" s="13" customFormat="1" ht="12.95" customHeight="1" x14ac:dyDescent="0.15"/>
    <row r="352" s="13" customFormat="1" ht="12.95" customHeight="1" x14ac:dyDescent="0.15"/>
    <row r="353" s="13" customFormat="1" ht="12.95" customHeight="1" x14ac:dyDescent="0.15"/>
    <row r="354" s="13" customFormat="1" ht="12.95" customHeight="1" x14ac:dyDescent="0.15"/>
    <row r="355" s="13" customFormat="1" ht="12.95" customHeight="1" x14ac:dyDescent="0.15"/>
    <row r="356" s="13" customFormat="1" ht="12.95" customHeight="1" x14ac:dyDescent="0.15"/>
    <row r="357" s="13" customFormat="1" ht="12.95" customHeight="1" x14ac:dyDescent="0.15"/>
    <row r="358" s="13" customFormat="1" ht="12.95" customHeight="1" x14ac:dyDescent="0.15"/>
    <row r="359" s="13" customFormat="1" ht="12.95" customHeight="1" x14ac:dyDescent="0.15"/>
    <row r="360" s="13" customFormat="1" ht="12.95" customHeight="1" x14ac:dyDescent="0.15"/>
    <row r="361" s="13" customFormat="1" ht="12.95" customHeight="1" x14ac:dyDescent="0.15"/>
    <row r="362" s="13" customFormat="1" ht="12.95" customHeight="1" x14ac:dyDescent="0.15"/>
    <row r="363" s="13" customFormat="1" ht="12.95" customHeight="1" x14ac:dyDescent="0.15"/>
    <row r="364" s="13" customFormat="1" ht="12.95" customHeight="1" x14ac:dyDescent="0.15"/>
    <row r="365" s="13" customFormat="1" ht="12.95" customHeight="1" x14ac:dyDescent="0.15"/>
    <row r="366" s="13" customFormat="1" ht="12.95" customHeight="1" x14ac:dyDescent="0.15"/>
    <row r="367" s="13" customFormat="1" ht="12.95" customHeight="1" x14ac:dyDescent="0.15"/>
    <row r="368" s="13" customFormat="1" ht="12.95" customHeight="1" x14ac:dyDescent="0.15"/>
    <row r="369" s="13" customFormat="1" ht="12.95" customHeight="1" x14ac:dyDescent="0.15"/>
    <row r="370" s="13" customFormat="1" ht="12.95" customHeight="1" x14ac:dyDescent="0.15"/>
    <row r="371" s="13" customFormat="1" ht="12.95" customHeight="1" x14ac:dyDescent="0.15"/>
    <row r="372" s="13" customFormat="1" ht="12.95" customHeight="1" x14ac:dyDescent="0.15"/>
    <row r="373" s="13" customFormat="1" ht="12.95" customHeight="1" x14ac:dyDescent="0.15"/>
    <row r="374" s="13" customFormat="1" ht="12.95" customHeight="1" x14ac:dyDescent="0.15"/>
    <row r="375" s="13" customFormat="1" ht="12.95" customHeight="1" x14ac:dyDescent="0.15"/>
    <row r="376" s="13" customFormat="1" ht="12.95" customHeight="1" x14ac:dyDescent="0.15"/>
    <row r="377" s="13" customFormat="1" ht="12.95" customHeight="1" x14ac:dyDescent="0.15"/>
    <row r="378" s="13" customFormat="1" ht="12.95" customHeight="1" x14ac:dyDescent="0.15"/>
    <row r="379" s="13" customFormat="1" ht="12.95" customHeight="1" x14ac:dyDescent="0.15"/>
    <row r="380" s="13" customFormat="1" ht="12.95" customHeight="1" x14ac:dyDescent="0.15"/>
    <row r="381" s="13" customFormat="1" ht="12.95" customHeight="1" x14ac:dyDescent="0.15"/>
    <row r="382" s="13" customFormat="1" ht="12.95" customHeight="1" x14ac:dyDescent="0.15"/>
    <row r="383" s="13" customFormat="1" ht="12.95" customHeight="1" x14ac:dyDescent="0.15"/>
    <row r="384" s="13" customFormat="1" ht="12.95" customHeight="1" x14ac:dyDescent="0.15"/>
    <row r="385" s="13" customFormat="1" ht="12.95" customHeight="1" x14ac:dyDescent="0.15"/>
    <row r="386" s="13" customFormat="1" ht="12.95" customHeight="1" x14ac:dyDescent="0.15"/>
    <row r="387" s="13" customFormat="1" ht="12.95" customHeight="1" x14ac:dyDescent="0.15"/>
    <row r="388" s="13" customFormat="1" ht="12.95" customHeight="1" x14ac:dyDescent="0.15"/>
    <row r="389" s="13" customFormat="1" ht="12.95" customHeight="1" x14ac:dyDescent="0.15"/>
    <row r="390" s="13" customFormat="1" ht="12.95" customHeight="1" x14ac:dyDescent="0.15"/>
    <row r="391" s="13" customFormat="1" ht="12.95" customHeight="1" x14ac:dyDescent="0.15"/>
    <row r="392" s="13" customFormat="1" ht="12.95" customHeight="1" x14ac:dyDescent="0.15"/>
    <row r="393" s="13" customFormat="1" ht="12.95" customHeight="1" x14ac:dyDescent="0.15"/>
    <row r="394" s="13" customFormat="1" ht="12.95" customHeight="1" x14ac:dyDescent="0.15"/>
    <row r="395" s="13" customFormat="1" ht="12.95" customHeight="1" x14ac:dyDescent="0.15"/>
    <row r="396" s="13" customFormat="1" ht="12.95" customHeight="1" x14ac:dyDescent="0.15"/>
    <row r="397" s="13" customFormat="1" ht="12.95" customHeight="1" x14ac:dyDescent="0.15"/>
    <row r="398" s="13" customFormat="1" ht="12.95" customHeight="1" x14ac:dyDescent="0.15"/>
    <row r="399" s="13" customFormat="1" ht="12.95" customHeight="1" x14ac:dyDescent="0.15"/>
    <row r="400" s="13" customFormat="1" ht="12.95" customHeight="1" x14ac:dyDescent="0.15"/>
    <row r="401" s="13" customFormat="1" ht="12.95" customHeight="1" x14ac:dyDescent="0.15"/>
    <row r="402" s="13" customFormat="1" ht="12.95" customHeight="1" x14ac:dyDescent="0.15"/>
    <row r="403" s="13" customFormat="1" ht="12.95" customHeight="1" x14ac:dyDescent="0.15"/>
    <row r="404" s="13" customFormat="1" ht="12.95" customHeight="1" x14ac:dyDescent="0.15"/>
    <row r="405" s="13" customFormat="1" ht="12.95" customHeight="1" x14ac:dyDescent="0.15"/>
    <row r="406" s="13" customFormat="1" ht="12.95" customHeight="1" x14ac:dyDescent="0.15"/>
    <row r="407" s="13" customFormat="1" ht="12.95" customHeight="1" x14ac:dyDescent="0.15"/>
    <row r="408" s="13" customFormat="1" ht="12.95" customHeight="1" x14ac:dyDescent="0.15"/>
    <row r="409" s="13" customFormat="1" ht="12.95" customHeight="1" x14ac:dyDescent="0.15"/>
    <row r="410" s="13" customFormat="1" ht="12.95" customHeight="1" x14ac:dyDescent="0.15"/>
    <row r="411" s="13" customFormat="1" ht="12.95" customHeight="1" x14ac:dyDescent="0.15"/>
    <row r="412" s="13" customFormat="1" ht="12.95" customHeight="1" x14ac:dyDescent="0.15"/>
    <row r="413" s="13" customFormat="1" ht="12.95" customHeight="1" x14ac:dyDescent="0.15"/>
    <row r="414" s="13" customFormat="1" ht="12.95" customHeight="1" x14ac:dyDescent="0.15"/>
    <row r="415" s="13" customFormat="1" ht="12.95" customHeight="1" x14ac:dyDescent="0.15"/>
    <row r="416" s="13" customFormat="1" ht="12.95" customHeight="1" x14ac:dyDescent="0.15"/>
    <row r="417" s="13" customFormat="1" ht="12.95" customHeight="1" x14ac:dyDescent="0.15"/>
    <row r="418" s="13" customFormat="1" ht="12.95" customHeight="1" x14ac:dyDescent="0.15"/>
    <row r="419" s="13" customFormat="1" ht="12.95" customHeight="1" x14ac:dyDescent="0.15"/>
    <row r="420" s="13" customFormat="1" ht="12.95" customHeight="1" x14ac:dyDescent="0.15"/>
    <row r="421" s="13" customFormat="1" ht="12.95" customHeight="1" x14ac:dyDescent="0.15"/>
    <row r="422" s="13" customFormat="1" ht="12.95" customHeight="1" x14ac:dyDescent="0.15"/>
    <row r="423" s="13" customFormat="1" ht="12.95" customHeight="1" x14ac:dyDescent="0.15"/>
  </sheetData>
  <mergeCells count="18">
    <mergeCell ref="A45:B45"/>
    <mergeCell ref="A15:B15"/>
    <mergeCell ref="A17:B17"/>
    <mergeCell ref="A19:B19"/>
    <mergeCell ref="A29:B29"/>
    <mergeCell ref="A30:B30"/>
    <mergeCell ref="A31:B31"/>
    <mergeCell ref="A33:B33"/>
    <mergeCell ref="A36:B36"/>
    <mergeCell ref="A38:B38"/>
    <mergeCell ref="A40:B40"/>
    <mergeCell ref="A42:B42"/>
    <mergeCell ref="A13:B13"/>
    <mergeCell ref="A5:B5"/>
    <mergeCell ref="A6:B6"/>
    <mergeCell ref="A7:B7"/>
    <mergeCell ref="A9:B9"/>
    <mergeCell ref="A11:B11"/>
  </mergeCells>
  <phoneticPr fontId="14"/>
  <printOptions horizontalCentered="1"/>
  <pageMargins left="0.74803149606299213" right="0.74803149606299213" top="0.98425196850393704" bottom="0.98425196850393704" header="0.51181102362204722" footer="0.51181102362204722"/>
  <pageSetup paperSize="9" firstPageNumber="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7B62-896F-4F3F-A61B-EF941372474D}">
  <dimension ref="A1:AMK17"/>
  <sheetViews>
    <sheetView zoomScaleNormal="100" zoomScaleSheetLayoutView="100" workbookViewId="0"/>
  </sheetViews>
  <sheetFormatPr defaultRowHeight="13.5" x14ac:dyDescent="0.15"/>
  <cols>
    <col min="1" max="1" width="13.625" style="1" customWidth="1"/>
    <col min="2" max="3" width="14.625" style="1" customWidth="1"/>
    <col min="4" max="4" width="12.875" style="1" customWidth="1"/>
    <col min="5" max="5" width="13.625" style="1" customWidth="1"/>
    <col min="6" max="6" width="7.125" style="1" customWidth="1"/>
    <col min="7" max="7" width="10.625" style="1" customWidth="1"/>
    <col min="8" max="1025" width="9" style="1" customWidth="1"/>
  </cols>
  <sheetData>
    <row r="1" spans="1:7" ht="15" customHeight="1" x14ac:dyDescent="0.15">
      <c r="A1" s="3" t="s">
        <v>242</v>
      </c>
      <c r="B1" s="13"/>
      <c r="C1" s="13"/>
      <c r="D1" s="13"/>
      <c r="E1" s="13"/>
      <c r="F1" s="13"/>
      <c r="G1" s="78"/>
    </row>
    <row r="2" spans="1:7" ht="9.9499999999999993" customHeight="1" thickBot="1" x14ac:dyDescent="0.2">
      <c r="A2" s="12"/>
      <c r="B2" s="12"/>
      <c r="C2" s="12"/>
      <c r="D2" s="12"/>
      <c r="E2" s="12"/>
      <c r="F2" s="12"/>
      <c r="G2" s="12"/>
    </row>
    <row r="3" spans="1:7" ht="15" customHeight="1" thickTop="1" thickBot="1" x14ac:dyDescent="0.2">
      <c r="A3" s="280" t="s">
        <v>50</v>
      </c>
      <c r="B3" s="753" t="s">
        <v>243</v>
      </c>
      <c r="C3" s="753" t="s">
        <v>244</v>
      </c>
      <c r="D3" s="753" t="s">
        <v>245</v>
      </c>
      <c r="E3" s="753" t="s">
        <v>246</v>
      </c>
      <c r="F3" s="771" t="s">
        <v>247</v>
      </c>
      <c r="G3" s="753" t="s">
        <v>248</v>
      </c>
    </row>
    <row r="4" spans="1:7" ht="15" customHeight="1" thickTop="1" x14ac:dyDescent="0.15">
      <c r="A4" s="91" t="s">
        <v>55</v>
      </c>
      <c r="B4" s="753"/>
      <c r="C4" s="753"/>
      <c r="D4" s="753"/>
      <c r="E4" s="753"/>
      <c r="F4" s="753"/>
      <c r="G4" s="753"/>
    </row>
    <row r="5" spans="1:7" ht="18" customHeight="1" x14ac:dyDescent="0.15">
      <c r="A5" s="282" t="s">
        <v>150</v>
      </c>
      <c r="B5" s="283">
        <v>55120694235</v>
      </c>
      <c r="C5" s="283">
        <v>53545141219</v>
      </c>
      <c r="D5" s="283">
        <v>214902193</v>
      </c>
      <c r="E5" s="283">
        <v>1381525411</v>
      </c>
      <c r="F5" s="284">
        <v>97.14</v>
      </c>
      <c r="G5" s="285">
        <v>20874588</v>
      </c>
    </row>
    <row r="6" spans="1:7" ht="18" customHeight="1" x14ac:dyDescent="0.15">
      <c r="A6" s="286">
        <v>5</v>
      </c>
      <c r="B6" s="287">
        <v>56410590410</v>
      </c>
      <c r="C6" s="287">
        <v>54825528398</v>
      </c>
      <c r="D6" s="287">
        <v>229264286</v>
      </c>
      <c r="E6" s="287">
        <v>1375007775</v>
      </c>
      <c r="F6" s="288">
        <v>97.19</v>
      </c>
      <c r="G6" s="289">
        <v>19210049</v>
      </c>
    </row>
    <row r="7" spans="1:7" ht="18" customHeight="1" x14ac:dyDescent="0.15">
      <c r="A7" s="290">
        <v>6</v>
      </c>
      <c r="B7" s="291">
        <v>55329807279</v>
      </c>
      <c r="C7" s="291">
        <v>53777841113</v>
      </c>
      <c r="D7" s="291">
        <v>298182163</v>
      </c>
      <c r="E7" s="291">
        <v>1270429020</v>
      </c>
      <c r="F7" s="292">
        <v>97.2</v>
      </c>
      <c r="G7" s="293">
        <v>16645017</v>
      </c>
    </row>
    <row r="8" spans="1:7" ht="15" customHeight="1" x14ac:dyDescent="0.15">
      <c r="A8" s="294"/>
      <c r="B8" s="291"/>
      <c r="C8" s="291"/>
      <c r="D8" s="291"/>
      <c r="E8" s="291"/>
      <c r="F8" s="292"/>
      <c r="G8" s="293"/>
    </row>
    <row r="9" spans="1:7" ht="18" customHeight="1" x14ac:dyDescent="0.15">
      <c r="A9" s="295" t="s">
        <v>249</v>
      </c>
      <c r="B9" s="283">
        <v>49204765787</v>
      </c>
      <c r="C9" s="296">
        <v>47705054049</v>
      </c>
      <c r="D9" s="285">
        <v>287311584</v>
      </c>
      <c r="E9" s="283">
        <v>1228664638</v>
      </c>
      <c r="F9" s="284">
        <v>96.95</v>
      </c>
      <c r="G9" s="285">
        <v>16264484</v>
      </c>
    </row>
    <row r="10" spans="1:7" ht="18" customHeight="1" x14ac:dyDescent="0.15">
      <c r="A10" s="295" t="s">
        <v>250</v>
      </c>
      <c r="B10" s="283">
        <v>657588186</v>
      </c>
      <c r="C10" s="283">
        <v>605333758</v>
      </c>
      <c r="D10" s="283">
        <v>10870579</v>
      </c>
      <c r="E10" s="283">
        <v>41764382</v>
      </c>
      <c r="F10" s="284">
        <v>92.05</v>
      </c>
      <c r="G10" s="285">
        <v>380533</v>
      </c>
    </row>
    <row r="11" spans="1:7" ht="24.75" customHeight="1" x14ac:dyDescent="0.15">
      <c r="A11" s="297" t="s">
        <v>251</v>
      </c>
      <c r="B11" s="298">
        <v>5467453306</v>
      </c>
      <c r="C11" s="298">
        <v>5467453306</v>
      </c>
      <c r="D11" s="299">
        <v>0</v>
      </c>
      <c r="E11" s="300">
        <v>0</v>
      </c>
      <c r="F11" s="301">
        <v>100</v>
      </c>
      <c r="G11" s="300">
        <v>0</v>
      </c>
    </row>
    <row r="12" spans="1:7" ht="15" customHeight="1" x14ac:dyDescent="0.15">
      <c r="A12" s="77" t="s">
        <v>252</v>
      </c>
      <c r="B12" s="77"/>
      <c r="C12" s="77"/>
      <c r="D12" s="77"/>
      <c r="E12" s="77"/>
      <c r="F12" s="77"/>
      <c r="G12" s="78" t="s">
        <v>253</v>
      </c>
    </row>
    <row r="13" spans="1:7" x14ac:dyDescent="0.15">
      <c r="A13" s="8"/>
      <c r="C13" s="8"/>
      <c r="D13" s="8"/>
      <c r="E13" s="8"/>
      <c r="F13" s="8"/>
      <c r="G13" s="78" t="s">
        <v>254</v>
      </c>
    </row>
    <row r="15" spans="1:7" ht="13.5" customHeight="1" x14ac:dyDescent="0.15"/>
    <row r="16" spans="1:7" ht="13.5" customHeight="1" x14ac:dyDescent="0.15"/>
    <row r="17" spans="2:5" ht="13.5" customHeight="1" x14ac:dyDescent="0.15">
      <c r="B17" s="163"/>
      <c r="C17" s="163"/>
      <c r="D17" s="163"/>
      <c r="E17" s="163"/>
    </row>
  </sheetData>
  <mergeCells count="6">
    <mergeCell ref="G3:G4"/>
    <mergeCell ref="B3:B4"/>
    <mergeCell ref="C3:C4"/>
    <mergeCell ref="D3:D4"/>
    <mergeCell ref="E3:E4"/>
    <mergeCell ref="F3:F4"/>
  </mergeCells>
  <phoneticPr fontId="14"/>
  <pageMargins left="0.74803149606299213" right="0.74803149606299213" top="0.74803149606299213" bottom="0.74803149606299213" header="0.51181102362204722" footer="0.51181102362204722"/>
  <pageSetup paperSize="9" firstPageNumber="0" fitToWidth="0"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126D1-C760-47AF-8DCC-907FCAEFA9DD}">
  <dimension ref="A1:AMK32"/>
  <sheetViews>
    <sheetView zoomScaleNormal="100" zoomScaleSheetLayoutView="100" workbookViewId="0"/>
  </sheetViews>
  <sheetFormatPr defaultRowHeight="13.5" x14ac:dyDescent="0.15"/>
  <cols>
    <col min="1" max="1" width="11.125" style="13" customWidth="1"/>
    <col min="2" max="2" width="11.625" style="13" customWidth="1"/>
    <col min="3" max="3" width="13.625" style="13" customWidth="1"/>
    <col min="4" max="4" width="11.625" style="13" customWidth="1"/>
    <col min="5" max="5" width="13.625" style="13" customWidth="1"/>
    <col min="6" max="6" width="11.625" style="13" customWidth="1"/>
    <col min="7" max="7" width="13.625" style="13" customWidth="1"/>
    <col min="8" max="9" width="8.375" style="13" customWidth="1"/>
    <col min="10" max="10" width="8.875" style="13" customWidth="1"/>
    <col min="11" max="11" width="9.125" style="13" customWidth="1"/>
    <col min="12" max="1025" width="9" style="13" customWidth="1"/>
  </cols>
  <sheetData>
    <row r="1" spans="1:7" ht="15" customHeight="1" x14ac:dyDescent="0.15">
      <c r="A1" s="3" t="s">
        <v>255</v>
      </c>
    </row>
    <row r="2" spans="1:7" s="1" customFormat="1" ht="9.9499999999999993" customHeight="1" thickBot="1" x14ac:dyDescent="0.2">
      <c r="A2" s="12"/>
      <c r="B2" s="12"/>
      <c r="C2" s="12"/>
      <c r="D2" s="12"/>
      <c r="E2" s="12"/>
      <c r="F2" s="12"/>
      <c r="G2" s="12"/>
    </row>
    <row r="3" spans="1:7" s="72" customFormat="1" ht="16.5" customHeight="1" thickTop="1" x14ac:dyDescent="0.15">
      <c r="A3" s="280" t="s">
        <v>3</v>
      </c>
      <c r="B3" s="803" t="s">
        <v>256</v>
      </c>
      <c r="C3" s="803"/>
      <c r="D3" s="803" t="s">
        <v>257</v>
      </c>
      <c r="E3" s="803"/>
      <c r="F3" s="803" t="s">
        <v>258</v>
      </c>
      <c r="G3" s="803"/>
    </row>
    <row r="4" spans="1:7" s="72" customFormat="1" ht="16.5" customHeight="1" x14ac:dyDescent="0.15">
      <c r="A4" s="302" t="s">
        <v>55</v>
      </c>
      <c r="B4" s="303" t="s">
        <v>259</v>
      </c>
      <c r="C4" s="303" t="s">
        <v>260</v>
      </c>
      <c r="D4" s="303" t="s">
        <v>259</v>
      </c>
      <c r="E4" s="303" t="s">
        <v>260</v>
      </c>
      <c r="F4" s="303" t="s">
        <v>259</v>
      </c>
      <c r="G4" s="303" t="s">
        <v>260</v>
      </c>
    </row>
    <row r="5" spans="1:7" s="72" customFormat="1" ht="18" customHeight="1" x14ac:dyDescent="0.15">
      <c r="A5" s="304" t="s">
        <v>150</v>
      </c>
      <c r="B5" s="305">
        <v>364011</v>
      </c>
      <c r="C5" s="305">
        <v>47406569</v>
      </c>
      <c r="D5" s="305">
        <v>96803</v>
      </c>
      <c r="E5" s="305">
        <v>12953919</v>
      </c>
      <c r="F5" s="305">
        <v>267208</v>
      </c>
      <c r="G5" s="305">
        <v>34452650</v>
      </c>
    </row>
    <row r="6" spans="1:7" s="76" customFormat="1" ht="18" customHeight="1" x14ac:dyDescent="0.15">
      <c r="A6" s="286">
        <v>5</v>
      </c>
      <c r="B6" s="305">
        <v>369329</v>
      </c>
      <c r="C6" s="305">
        <v>48591200</v>
      </c>
      <c r="D6" s="305">
        <v>95824</v>
      </c>
      <c r="E6" s="305">
        <v>12455496</v>
      </c>
      <c r="F6" s="305">
        <v>273505</v>
      </c>
      <c r="G6" s="305">
        <v>36135704</v>
      </c>
    </row>
    <row r="7" spans="1:7" s="76" customFormat="1" ht="18" customHeight="1" x14ac:dyDescent="0.15">
      <c r="A7" s="306">
        <v>6</v>
      </c>
      <c r="B7" s="307">
        <v>378487</v>
      </c>
      <c r="C7" s="307">
        <v>47626273</v>
      </c>
      <c r="D7" s="307">
        <v>97775</v>
      </c>
      <c r="E7" s="307">
        <v>11843296</v>
      </c>
      <c r="F7" s="307">
        <v>280712</v>
      </c>
      <c r="G7" s="307">
        <v>35782977</v>
      </c>
    </row>
    <row r="8" spans="1:7" s="77" customFormat="1" ht="13.5" customHeight="1" x14ac:dyDescent="0.15">
      <c r="A8" s="308" t="s">
        <v>252</v>
      </c>
      <c r="D8" s="309"/>
      <c r="E8" s="310"/>
      <c r="F8" s="310"/>
      <c r="G8" s="124" t="s">
        <v>261</v>
      </c>
    </row>
    <row r="9" spans="1:7" s="62" customFormat="1" ht="13.5" customHeight="1" x14ac:dyDescent="0.15">
      <c r="A9" s="311"/>
      <c r="B9" s="311"/>
      <c r="F9" s="312"/>
      <c r="G9" s="313"/>
    </row>
    <row r="10" spans="1:7" s="62" customFormat="1" ht="13.5" customHeight="1" x14ac:dyDescent="0.15"/>
    <row r="11" spans="1:7" s="62" customFormat="1" ht="13.5" customHeight="1" x14ac:dyDescent="0.15"/>
    <row r="12" spans="1:7" s="62" customFormat="1" ht="13.5" customHeight="1" x14ac:dyDescent="0.15"/>
    <row r="13" spans="1:7" s="62" customFormat="1" ht="13.5" customHeight="1" x14ac:dyDescent="0.15"/>
    <row r="14" spans="1:7" s="62" customFormat="1" ht="13.5" customHeight="1" x14ac:dyDescent="0.15"/>
    <row r="22" spans="13:23" x14ac:dyDescent="0.15">
      <c r="M22" s="126"/>
      <c r="O22" s="126"/>
    </row>
    <row r="23" spans="13:23" x14ac:dyDescent="0.15">
      <c r="N23" s="314"/>
      <c r="O23" s="314"/>
      <c r="R23" s="314"/>
      <c r="W23" s="314"/>
    </row>
    <row r="24" spans="13:23" x14ac:dyDescent="0.15">
      <c r="M24" s="315"/>
      <c r="N24" s="315"/>
      <c r="O24" s="315"/>
      <c r="Q24" s="315"/>
      <c r="R24" s="315"/>
      <c r="S24" s="315"/>
      <c r="T24" s="315"/>
      <c r="W24" s="315"/>
    </row>
    <row r="25" spans="13:23" x14ac:dyDescent="0.15">
      <c r="O25" s="314"/>
      <c r="R25" s="314"/>
      <c r="W25" s="314"/>
    </row>
    <row r="26" spans="13:23" x14ac:dyDescent="0.15">
      <c r="M26" s="315"/>
      <c r="N26" s="315"/>
      <c r="O26" s="315"/>
      <c r="P26" s="315"/>
      <c r="Q26" s="315"/>
      <c r="R26" s="315"/>
      <c r="W26" s="315"/>
    </row>
    <row r="27" spans="13:23" x14ac:dyDescent="0.15">
      <c r="N27" s="314"/>
      <c r="O27" s="314"/>
      <c r="R27" s="314"/>
    </row>
    <row r="28" spans="13:23" x14ac:dyDescent="0.15">
      <c r="M28" s="315"/>
      <c r="N28" s="315"/>
      <c r="O28" s="315"/>
      <c r="P28" s="315"/>
      <c r="R28" s="315"/>
      <c r="S28" s="315"/>
      <c r="T28" s="315"/>
      <c r="V28" s="315"/>
      <c r="W28" s="315"/>
    </row>
    <row r="29" spans="13:23" x14ac:dyDescent="0.15">
      <c r="M29" s="314"/>
      <c r="N29" s="314"/>
      <c r="O29" s="314"/>
      <c r="R29" s="314"/>
      <c r="W29" s="314"/>
    </row>
    <row r="30" spans="13:23" x14ac:dyDescent="0.15">
      <c r="M30" s="315"/>
      <c r="N30" s="315"/>
      <c r="O30" s="315"/>
      <c r="P30" s="315"/>
      <c r="R30" s="315"/>
      <c r="S30" s="315"/>
      <c r="T30" s="315"/>
      <c r="W30" s="315"/>
    </row>
    <row r="32" spans="13:23" x14ac:dyDescent="0.15">
      <c r="M32" s="315"/>
      <c r="N32" s="315"/>
      <c r="O32" s="315"/>
      <c r="P32" s="315"/>
      <c r="Q32" s="315"/>
      <c r="R32" s="315"/>
      <c r="W32" s="315"/>
    </row>
  </sheetData>
  <mergeCells count="3">
    <mergeCell ref="B3:C3"/>
    <mergeCell ref="D3:E3"/>
    <mergeCell ref="F3:G3"/>
  </mergeCells>
  <phoneticPr fontId="14"/>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841B8-50E2-4DD0-AF93-F6864346D816}">
  <dimension ref="A1:AMK33"/>
  <sheetViews>
    <sheetView zoomScaleNormal="100" zoomScaleSheetLayoutView="100" workbookViewId="0"/>
  </sheetViews>
  <sheetFormatPr defaultRowHeight="13.5" x14ac:dyDescent="0.15"/>
  <cols>
    <col min="1" max="1" width="31.625" style="13" customWidth="1"/>
    <col min="2" max="3" width="15.875" style="13" customWidth="1"/>
    <col min="4" max="4" width="23.625" style="13" customWidth="1"/>
    <col min="5" max="1025" width="9" style="13" customWidth="1"/>
  </cols>
  <sheetData>
    <row r="1" spans="1:5" s="1" customFormat="1" ht="15" customHeight="1" x14ac:dyDescent="0.15">
      <c r="A1" s="3" t="s">
        <v>262</v>
      </c>
    </row>
    <row r="2" spans="1:5" ht="12.95" customHeight="1" thickBot="1" x14ac:dyDescent="0.2">
      <c r="A2" s="3"/>
      <c r="D2" s="316" t="s">
        <v>263</v>
      </c>
    </row>
    <row r="3" spans="1:5" s="318" customFormat="1" ht="30" customHeight="1" thickTop="1" x14ac:dyDescent="0.15">
      <c r="A3" s="84" t="s">
        <v>264</v>
      </c>
      <c r="B3" s="83" t="s">
        <v>259</v>
      </c>
      <c r="C3" s="281" t="s">
        <v>265</v>
      </c>
      <c r="D3" s="317" t="s">
        <v>266</v>
      </c>
    </row>
    <row r="4" spans="1:5" s="76" customFormat="1" ht="18" customHeight="1" x14ac:dyDescent="0.15">
      <c r="A4" s="319" t="s">
        <v>267</v>
      </c>
      <c r="B4" s="320">
        <v>343934</v>
      </c>
      <c r="C4" s="320">
        <v>51506899</v>
      </c>
      <c r="D4" s="321">
        <v>149758</v>
      </c>
    </row>
    <row r="5" spans="1:5" s="76" customFormat="1" ht="5.0999999999999996" customHeight="1" x14ac:dyDescent="0.15">
      <c r="A5" s="322"/>
      <c r="B5" s="320"/>
      <c r="C5" s="320"/>
      <c r="D5" s="321"/>
    </row>
    <row r="6" spans="1:5" s="72" customFormat="1" ht="18" customHeight="1" x14ac:dyDescent="0.15">
      <c r="A6" s="88" t="s">
        <v>268</v>
      </c>
      <c r="B6" s="323">
        <v>649</v>
      </c>
      <c r="C6" s="323">
        <v>142</v>
      </c>
      <c r="D6" s="324">
        <v>219</v>
      </c>
    </row>
    <row r="7" spans="1:5" s="72" customFormat="1" ht="18" customHeight="1" x14ac:dyDescent="0.15">
      <c r="A7" s="325" t="s">
        <v>269</v>
      </c>
      <c r="B7" s="323">
        <v>86914</v>
      </c>
      <c r="C7" s="323">
        <v>3120827</v>
      </c>
      <c r="D7" s="324">
        <v>35907</v>
      </c>
    </row>
    <row r="8" spans="1:5" s="72" customFormat="1" ht="18" customHeight="1" x14ac:dyDescent="0.15">
      <c r="A8" s="88" t="s">
        <v>270</v>
      </c>
      <c r="B8" s="323">
        <v>105373</v>
      </c>
      <c r="C8" s="323">
        <v>9297404</v>
      </c>
      <c r="D8" s="324">
        <v>88233</v>
      </c>
    </row>
    <row r="9" spans="1:5" s="72" customFormat="1" ht="18" customHeight="1" x14ac:dyDescent="0.15">
      <c r="A9" s="88" t="s">
        <v>271</v>
      </c>
      <c r="B9" s="323">
        <v>68107</v>
      </c>
      <c r="C9" s="323">
        <v>10017456</v>
      </c>
      <c r="D9" s="324">
        <v>147084</v>
      </c>
    </row>
    <row r="10" spans="1:5" s="72" customFormat="1" ht="18" customHeight="1" x14ac:dyDescent="0.15">
      <c r="A10" s="88" t="s">
        <v>272</v>
      </c>
      <c r="B10" s="323">
        <v>34497</v>
      </c>
      <c r="C10" s="323">
        <v>7127130</v>
      </c>
      <c r="D10" s="324">
        <v>206601</v>
      </c>
    </row>
    <row r="11" spans="1:5" s="72" customFormat="1" ht="18" customHeight="1" x14ac:dyDescent="0.15">
      <c r="A11" s="88" t="s">
        <v>273</v>
      </c>
      <c r="B11" s="323">
        <v>24008</v>
      </c>
      <c r="C11" s="323">
        <v>6673404</v>
      </c>
      <c r="D11" s="324">
        <v>277966</v>
      </c>
    </row>
    <row r="12" spans="1:5" s="72" customFormat="1" ht="18" customHeight="1" x14ac:dyDescent="0.15">
      <c r="A12" s="88" t="s">
        <v>274</v>
      </c>
      <c r="B12" s="323">
        <v>9686</v>
      </c>
      <c r="C12" s="323">
        <v>3570579</v>
      </c>
      <c r="D12" s="324">
        <v>368633</v>
      </c>
    </row>
    <row r="13" spans="1:5" s="72" customFormat="1" ht="18" customHeight="1" x14ac:dyDescent="0.15">
      <c r="A13" s="88" t="s">
        <v>275</v>
      </c>
      <c r="B13" s="323">
        <v>7888</v>
      </c>
      <c r="C13" s="323">
        <v>3889492</v>
      </c>
      <c r="D13" s="324">
        <v>493090</v>
      </c>
    </row>
    <row r="14" spans="1:5" s="72" customFormat="1" ht="18" customHeight="1" x14ac:dyDescent="0.15">
      <c r="A14" s="91" t="s">
        <v>276</v>
      </c>
      <c r="B14" s="326">
        <v>6812</v>
      </c>
      <c r="C14" s="326">
        <v>7810465</v>
      </c>
      <c r="D14" s="326">
        <v>1146574</v>
      </c>
    </row>
    <row r="15" spans="1:5" s="77" customFormat="1" ht="12" customHeight="1" x14ac:dyDescent="0.15">
      <c r="A15" s="77" t="s">
        <v>252</v>
      </c>
      <c r="B15" s="80" t="s">
        <v>277</v>
      </c>
      <c r="C15" s="327"/>
    </row>
    <row r="16" spans="1:5" ht="12" customHeight="1" x14ac:dyDescent="0.15">
      <c r="A16" s="311"/>
      <c r="B16" s="77" t="s">
        <v>278</v>
      </c>
      <c r="C16" s="80"/>
      <c r="D16" s="78"/>
      <c r="E16" s="126"/>
    </row>
    <row r="17" spans="2:3" x14ac:dyDescent="0.15">
      <c r="B17" s="328"/>
      <c r="C17" s="329"/>
    </row>
    <row r="18" spans="2:3" x14ac:dyDescent="0.15">
      <c r="B18" s="330"/>
      <c r="C18" s="329"/>
    </row>
    <row r="19" spans="2:3" x14ac:dyDescent="0.15">
      <c r="B19" s="330"/>
      <c r="C19" s="329"/>
    </row>
    <row r="20" spans="2:3" x14ac:dyDescent="0.15">
      <c r="B20" s="330"/>
      <c r="C20" s="329"/>
    </row>
    <row r="21" spans="2:3" x14ac:dyDescent="0.15">
      <c r="B21" s="330"/>
      <c r="C21" s="329"/>
    </row>
    <row r="22" spans="2:3" x14ac:dyDescent="0.15">
      <c r="B22" s="330"/>
      <c r="C22" s="329"/>
    </row>
    <row r="23" spans="2:3" x14ac:dyDescent="0.15">
      <c r="B23" s="330"/>
    </row>
    <row r="24" spans="2:3" x14ac:dyDescent="0.15">
      <c r="B24" s="330"/>
      <c r="C24" s="329"/>
    </row>
    <row r="25" spans="2:3" x14ac:dyDescent="0.15">
      <c r="B25" s="330"/>
      <c r="C25" s="329"/>
    </row>
    <row r="26" spans="2:3" x14ac:dyDescent="0.15">
      <c r="B26" s="330"/>
      <c r="C26" s="329"/>
    </row>
    <row r="27" spans="2:3" x14ac:dyDescent="0.15">
      <c r="B27" s="330"/>
      <c r="C27" s="329"/>
    </row>
    <row r="28" spans="2:3" x14ac:dyDescent="0.15">
      <c r="B28" s="330"/>
    </row>
    <row r="29" spans="2:3" x14ac:dyDescent="0.15">
      <c r="B29" s="330"/>
    </row>
    <row r="30" spans="2:3" x14ac:dyDescent="0.15">
      <c r="B30" s="330"/>
    </row>
    <row r="31" spans="2:3" x14ac:dyDescent="0.15">
      <c r="B31" s="330"/>
    </row>
    <row r="32" spans="2:3" x14ac:dyDescent="0.15">
      <c r="B32" s="330"/>
      <c r="C32" s="329"/>
    </row>
    <row r="33" spans="2:3" x14ac:dyDescent="0.15">
      <c r="B33" s="330"/>
      <c r="C33" s="329"/>
    </row>
  </sheetData>
  <phoneticPr fontId="14"/>
  <printOptions horizontalCentered="1"/>
  <pageMargins left="0.78740157480314965" right="0.78740157480314965" top="0.74803149606299213" bottom="0.74803149606299213" header="0.51181102362204722" footer="0.51181102362204722"/>
  <pageSetup paperSize="9" firstPageNumber="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D68F3-9003-4823-8832-1F4E5C9F6B15}">
  <dimension ref="A1:AMK248"/>
  <sheetViews>
    <sheetView zoomScaleNormal="100" zoomScaleSheetLayoutView="85" zoomScalePageLayoutView="70" workbookViewId="0"/>
  </sheetViews>
  <sheetFormatPr defaultRowHeight="13.5" x14ac:dyDescent="0.15"/>
  <cols>
    <col min="1" max="1" width="19.375" style="13" customWidth="1"/>
    <col min="2" max="2" width="24.875" style="13" customWidth="1"/>
    <col min="3" max="3" width="1.625" style="13" customWidth="1"/>
    <col min="4" max="5" width="20.625" style="13" customWidth="1"/>
    <col min="6" max="6" width="24" style="13" customWidth="1"/>
    <col min="7" max="1025" width="9" style="13" customWidth="1"/>
  </cols>
  <sheetData>
    <row r="1" spans="1:6" s="1" customFormat="1" ht="15" customHeight="1" x14ac:dyDescent="0.15">
      <c r="A1" s="331" t="s">
        <v>279</v>
      </c>
      <c r="B1" s="331"/>
      <c r="C1" s="331"/>
      <c r="D1" s="332"/>
      <c r="F1" s="19"/>
    </row>
    <row r="2" spans="1:6" ht="12.95" customHeight="1" thickBot="1" x14ac:dyDescent="0.2">
      <c r="A2" s="331"/>
      <c r="B2" s="331"/>
      <c r="C2" s="331"/>
      <c r="D2" s="332"/>
      <c r="E2" s="316" t="s">
        <v>263</v>
      </c>
      <c r="F2" s="62"/>
    </row>
    <row r="3" spans="1:6" s="72" customFormat="1" ht="17.25" customHeight="1" thickTop="1" thickBot="1" x14ac:dyDescent="0.2">
      <c r="A3" s="333"/>
      <c r="B3" s="334" t="s">
        <v>3</v>
      </c>
      <c r="C3" s="334"/>
      <c r="D3" s="805" t="s">
        <v>280</v>
      </c>
      <c r="E3" s="805" t="s">
        <v>281</v>
      </c>
    </row>
    <row r="4" spans="1:6" s="72" customFormat="1" ht="12.75" thickTop="1" x14ac:dyDescent="0.15">
      <c r="A4" s="336" t="s">
        <v>282</v>
      </c>
      <c r="B4" s="337"/>
      <c r="C4" s="337"/>
      <c r="D4" s="805"/>
      <c r="E4" s="805"/>
    </row>
    <row r="5" spans="1:6" s="72" customFormat="1" ht="15.75" customHeight="1" x14ac:dyDescent="0.15">
      <c r="A5" s="338" t="s">
        <v>283</v>
      </c>
      <c r="B5" s="339"/>
      <c r="C5" s="339"/>
      <c r="D5" s="340"/>
      <c r="E5" s="341" t="s">
        <v>284</v>
      </c>
      <c r="F5" s="342"/>
    </row>
    <row r="6" spans="1:6" s="72" customFormat="1" ht="18" customHeight="1" x14ac:dyDescent="0.15">
      <c r="A6" s="806" t="s">
        <v>285</v>
      </c>
      <c r="B6" s="806"/>
      <c r="C6" s="343"/>
      <c r="D6" s="344">
        <v>441918</v>
      </c>
      <c r="E6" s="345">
        <v>1356370372</v>
      </c>
      <c r="F6" s="346"/>
    </row>
    <row r="7" spans="1:6" s="72" customFormat="1" ht="5.0999999999999996" customHeight="1" x14ac:dyDescent="0.15">
      <c r="A7" s="807"/>
      <c r="B7" s="807"/>
      <c r="C7" s="347"/>
      <c r="D7" s="348"/>
      <c r="E7" s="347"/>
    </row>
    <row r="8" spans="1:6" s="72" customFormat="1" ht="18" customHeight="1" x14ac:dyDescent="0.15">
      <c r="A8" s="804" t="s">
        <v>286</v>
      </c>
      <c r="B8" s="804"/>
      <c r="C8" s="349"/>
      <c r="D8" s="350">
        <v>96576</v>
      </c>
      <c r="E8" s="350">
        <v>44094571</v>
      </c>
      <c r="F8" s="342"/>
    </row>
    <row r="9" spans="1:6" s="72" customFormat="1" ht="18" customHeight="1" x14ac:dyDescent="0.15">
      <c r="A9" s="804" t="s">
        <v>287</v>
      </c>
      <c r="B9" s="804"/>
      <c r="C9" s="349"/>
      <c r="D9" s="350">
        <v>90059</v>
      </c>
      <c r="E9" s="350">
        <v>136268135</v>
      </c>
      <c r="F9" s="351"/>
    </row>
    <row r="10" spans="1:6" s="72" customFormat="1" ht="18" customHeight="1" x14ac:dyDescent="0.15">
      <c r="A10" s="804" t="s">
        <v>288</v>
      </c>
      <c r="B10" s="804"/>
      <c r="C10" s="349"/>
      <c r="D10" s="350">
        <v>86602</v>
      </c>
      <c r="E10" s="350">
        <v>214155665</v>
      </c>
      <c r="F10" s="352"/>
    </row>
    <row r="11" spans="1:6" s="72" customFormat="1" ht="18" customHeight="1" x14ac:dyDescent="0.15">
      <c r="A11" s="804" t="s">
        <v>289</v>
      </c>
      <c r="B11" s="804"/>
      <c r="C11" s="349"/>
      <c r="D11" s="350">
        <v>62301</v>
      </c>
      <c r="E11" s="350">
        <v>216129853</v>
      </c>
      <c r="F11" s="352"/>
    </row>
    <row r="12" spans="1:6" s="72" customFormat="1" ht="18" customHeight="1" x14ac:dyDescent="0.15">
      <c r="A12" s="804" t="s">
        <v>290</v>
      </c>
      <c r="B12" s="804"/>
      <c r="C12" s="349"/>
      <c r="D12" s="350">
        <v>38693</v>
      </c>
      <c r="E12" s="350">
        <v>172255933</v>
      </c>
      <c r="F12" s="352"/>
    </row>
    <row r="13" spans="1:6" s="72" customFormat="1" ht="18" customHeight="1" x14ac:dyDescent="0.15">
      <c r="A13" s="804" t="s">
        <v>291</v>
      </c>
      <c r="B13" s="804"/>
      <c r="C13" s="349"/>
      <c r="D13" s="350">
        <v>22629</v>
      </c>
      <c r="E13" s="350">
        <v>123640310</v>
      </c>
      <c r="F13" s="352"/>
    </row>
    <row r="14" spans="1:6" s="72" customFormat="1" ht="18" customHeight="1" x14ac:dyDescent="0.15">
      <c r="A14" s="804" t="s">
        <v>292</v>
      </c>
      <c r="B14" s="804"/>
      <c r="C14" s="349"/>
      <c r="D14" s="350">
        <v>14564</v>
      </c>
      <c r="E14" s="350">
        <v>94145647</v>
      </c>
      <c r="F14" s="352"/>
    </row>
    <row r="15" spans="1:6" s="72" customFormat="1" ht="18" customHeight="1" x14ac:dyDescent="0.15">
      <c r="A15" s="804" t="s">
        <v>293</v>
      </c>
      <c r="B15" s="804"/>
      <c r="C15" s="349"/>
      <c r="D15" s="350">
        <v>9255</v>
      </c>
      <c r="E15" s="350">
        <v>69025476</v>
      </c>
      <c r="F15" s="352"/>
    </row>
    <row r="16" spans="1:6" s="72" customFormat="1" ht="18" customHeight="1" x14ac:dyDescent="0.15">
      <c r="A16" s="804" t="s">
        <v>294</v>
      </c>
      <c r="B16" s="804"/>
      <c r="C16" s="349"/>
      <c r="D16" s="350">
        <v>5564</v>
      </c>
      <c r="E16" s="350">
        <v>47147490</v>
      </c>
      <c r="F16" s="352"/>
    </row>
    <row r="17" spans="1:6" s="72" customFormat="1" ht="18" customHeight="1" x14ac:dyDescent="0.15">
      <c r="A17" s="804" t="s">
        <v>295</v>
      </c>
      <c r="B17" s="804"/>
      <c r="C17" s="349"/>
      <c r="D17" s="350">
        <v>3849</v>
      </c>
      <c r="E17" s="350">
        <v>36467630</v>
      </c>
      <c r="F17" s="352"/>
    </row>
    <row r="18" spans="1:6" s="72" customFormat="1" ht="18" customHeight="1" x14ac:dyDescent="0.15">
      <c r="A18" s="804" t="s">
        <v>296</v>
      </c>
      <c r="B18" s="804"/>
      <c r="C18" s="349"/>
      <c r="D18" s="350">
        <v>2710</v>
      </c>
      <c r="E18" s="350">
        <v>28322523</v>
      </c>
      <c r="F18" s="352"/>
    </row>
    <row r="19" spans="1:6" s="72" customFormat="1" ht="18" customHeight="1" x14ac:dyDescent="0.15">
      <c r="A19" s="804" t="s">
        <v>297</v>
      </c>
      <c r="B19" s="804"/>
      <c r="C19" s="349"/>
      <c r="D19" s="350">
        <v>1810</v>
      </c>
      <c r="E19" s="350">
        <v>20758021</v>
      </c>
      <c r="F19" s="352"/>
    </row>
    <row r="20" spans="1:6" s="72" customFormat="1" ht="18" customHeight="1" x14ac:dyDescent="0.15">
      <c r="A20" s="804" t="s">
        <v>298</v>
      </c>
      <c r="B20" s="804"/>
      <c r="C20" s="349"/>
      <c r="D20" s="350">
        <v>1314</v>
      </c>
      <c r="E20" s="350">
        <v>16379135</v>
      </c>
      <c r="F20" s="352"/>
    </row>
    <row r="21" spans="1:6" s="72" customFormat="1" ht="18" customHeight="1" x14ac:dyDescent="0.15">
      <c r="A21" s="804" t="s">
        <v>299</v>
      </c>
      <c r="B21" s="804"/>
      <c r="C21" s="349"/>
      <c r="D21" s="350">
        <v>954</v>
      </c>
      <c r="E21" s="350">
        <v>12851058</v>
      </c>
      <c r="F21" s="352"/>
    </row>
    <row r="22" spans="1:6" s="72" customFormat="1" ht="18" customHeight="1" x14ac:dyDescent="0.15">
      <c r="A22" s="804" t="s">
        <v>300</v>
      </c>
      <c r="B22" s="804"/>
      <c r="C22" s="349"/>
      <c r="D22" s="350">
        <v>769</v>
      </c>
      <c r="E22" s="350">
        <v>11146432</v>
      </c>
      <c r="F22" s="352"/>
    </row>
    <row r="23" spans="1:6" s="72" customFormat="1" ht="18" customHeight="1" x14ac:dyDescent="0.15">
      <c r="A23" s="804" t="s">
        <v>301</v>
      </c>
      <c r="B23" s="804"/>
      <c r="C23" s="349"/>
      <c r="D23" s="350">
        <v>568</v>
      </c>
      <c r="E23" s="350">
        <v>8810102</v>
      </c>
      <c r="F23" s="352"/>
    </row>
    <row r="24" spans="1:6" s="72" customFormat="1" ht="18" customHeight="1" x14ac:dyDescent="0.15">
      <c r="A24" s="804" t="s">
        <v>302</v>
      </c>
      <c r="B24" s="804"/>
      <c r="C24" s="349"/>
      <c r="D24" s="350">
        <v>500</v>
      </c>
      <c r="E24" s="350">
        <v>8223445</v>
      </c>
      <c r="F24" s="352"/>
    </row>
    <row r="25" spans="1:6" s="72" customFormat="1" ht="18" customHeight="1" x14ac:dyDescent="0.15">
      <c r="A25" s="804" t="s">
        <v>303</v>
      </c>
      <c r="B25" s="804"/>
      <c r="C25" s="349"/>
      <c r="D25" s="350">
        <v>373</v>
      </c>
      <c r="E25" s="350">
        <v>6524674</v>
      </c>
      <c r="F25" s="352"/>
    </row>
    <row r="26" spans="1:6" s="72" customFormat="1" ht="18" customHeight="1" x14ac:dyDescent="0.15">
      <c r="A26" s="804" t="s">
        <v>304</v>
      </c>
      <c r="B26" s="804"/>
      <c r="C26" s="349"/>
      <c r="D26" s="350">
        <v>341</v>
      </c>
      <c r="E26" s="350">
        <v>6306692</v>
      </c>
      <c r="F26" s="352"/>
    </row>
    <row r="27" spans="1:6" s="72" customFormat="1" ht="18" customHeight="1" x14ac:dyDescent="0.15">
      <c r="A27" s="804" t="s">
        <v>305</v>
      </c>
      <c r="B27" s="804"/>
      <c r="C27" s="349"/>
      <c r="D27" s="350">
        <v>293</v>
      </c>
      <c r="E27" s="350">
        <v>5713199</v>
      </c>
      <c r="F27" s="352"/>
    </row>
    <row r="28" spans="1:6" s="72" customFormat="1" ht="18" customHeight="1" x14ac:dyDescent="0.15">
      <c r="A28" s="804" t="s">
        <v>306</v>
      </c>
      <c r="B28" s="804"/>
      <c r="C28" s="349"/>
      <c r="D28" s="350">
        <v>234</v>
      </c>
      <c r="E28" s="350">
        <v>4791037</v>
      </c>
      <c r="F28" s="352"/>
    </row>
    <row r="29" spans="1:6" s="72" customFormat="1" ht="18" customHeight="1" x14ac:dyDescent="0.15">
      <c r="A29" s="804" t="s">
        <v>307</v>
      </c>
      <c r="B29" s="804"/>
      <c r="C29" s="349"/>
      <c r="D29" s="350">
        <v>173</v>
      </c>
      <c r="E29" s="350">
        <v>3724506</v>
      </c>
      <c r="F29" s="352"/>
    </row>
    <row r="30" spans="1:6" s="72" customFormat="1" ht="18" customHeight="1" x14ac:dyDescent="0.15">
      <c r="A30" s="804" t="s">
        <v>308</v>
      </c>
      <c r="B30" s="804"/>
      <c r="C30" s="349"/>
      <c r="D30" s="350">
        <v>164</v>
      </c>
      <c r="E30" s="350">
        <v>3678613</v>
      </c>
      <c r="F30" s="352"/>
    </row>
    <row r="31" spans="1:6" s="72" customFormat="1" ht="18" customHeight="1" x14ac:dyDescent="0.15">
      <c r="A31" s="804" t="s">
        <v>309</v>
      </c>
      <c r="B31" s="804"/>
      <c r="C31" s="349"/>
      <c r="D31" s="350">
        <v>150</v>
      </c>
      <c r="E31" s="350">
        <v>3523392</v>
      </c>
      <c r="F31" s="352"/>
    </row>
    <row r="32" spans="1:6" s="72" customFormat="1" ht="18" customHeight="1" x14ac:dyDescent="0.15">
      <c r="A32" s="804" t="s">
        <v>310</v>
      </c>
      <c r="B32" s="804"/>
      <c r="C32" s="349"/>
      <c r="D32" s="350">
        <v>109</v>
      </c>
      <c r="E32" s="350">
        <v>2667992</v>
      </c>
      <c r="F32" s="352"/>
    </row>
    <row r="33" spans="1:6" s="72" customFormat="1" ht="18" customHeight="1" x14ac:dyDescent="0.15">
      <c r="A33" s="804" t="s">
        <v>311</v>
      </c>
      <c r="B33" s="804"/>
      <c r="C33" s="349"/>
      <c r="D33" s="350">
        <v>108</v>
      </c>
      <c r="E33" s="350">
        <v>2755012</v>
      </c>
      <c r="F33" s="352"/>
    </row>
    <row r="34" spans="1:6" s="72" customFormat="1" ht="18" customHeight="1" x14ac:dyDescent="0.15">
      <c r="A34" s="804" t="s">
        <v>312</v>
      </c>
      <c r="B34" s="804"/>
      <c r="C34" s="349"/>
      <c r="D34" s="350">
        <v>106</v>
      </c>
      <c r="E34" s="350">
        <v>2805324</v>
      </c>
      <c r="F34" s="352"/>
    </row>
    <row r="35" spans="1:6" s="72" customFormat="1" ht="18" customHeight="1" x14ac:dyDescent="0.15">
      <c r="A35" s="804" t="s">
        <v>313</v>
      </c>
      <c r="B35" s="804"/>
      <c r="C35" s="349"/>
      <c r="D35" s="350">
        <v>82</v>
      </c>
      <c r="E35" s="350">
        <v>2256107</v>
      </c>
      <c r="F35" s="352"/>
    </row>
    <row r="36" spans="1:6" s="72" customFormat="1" ht="18" customHeight="1" x14ac:dyDescent="0.15">
      <c r="A36" s="804" t="s">
        <v>314</v>
      </c>
      <c r="B36" s="804"/>
      <c r="C36" s="349"/>
      <c r="D36" s="350">
        <v>105</v>
      </c>
      <c r="E36" s="350">
        <v>2983338</v>
      </c>
      <c r="F36" s="352"/>
    </row>
    <row r="37" spans="1:6" s="72" customFormat="1" ht="18" customHeight="1" x14ac:dyDescent="0.15">
      <c r="A37" s="804" t="s">
        <v>315</v>
      </c>
      <c r="B37" s="804"/>
      <c r="C37" s="349"/>
      <c r="D37" s="350">
        <v>65</v>
      </c>
      <c r="E37" s="350">
        <v>1918556</v>
      </c>
    </row>
    <row r="38" spans="1:6" s="72" customFormat="1" ht="18" customHeight="1" x14ac:dyDescent="0.15">
      <c r="A38" s="809" t="s">
        <v>552</v>
      </c>
      <c r="B38" s="809"/>
      <c r="C38" s="353"/>
      <c r="D38" s="354">
        <v>898</v>
      </c>
      <c r="E38" s="354">
        <v>46900504</v>
      </c>
    </row>
    <row r="39" spans="1:6" s="77" customFormat="1" ht="12" customHeight="1" x14ac:dyDescent="0.15">
      <c r="A39" s="8" t="s">
        <v>252</v>
      </c>
      <c r="C39" s="8"/>
      <c r="D39" s="8"/>
      <c r="E39" s="53" t="s">
        <v>316</v>
      </c>
    </row>
    <row r="40" spans="1:6" s="77" customFormat="1" ht="12" customHeight="1" x14ac:dyDescent="0.15">
      <c r="A40" s="54"/>
      <c r="C40" s="54"/>
      <c r="D40" s="332"/>
      <c r="E40" s="53" t="s">
        <v>317</v>
      </c>
    </row>
    <row r="41" spans="1:6" s="77" customFormat="1" ht="13.5" customHeight="1" x14ac:dyDescent="0.15">
      <c r="A41" s="808"/>
      <c r="B41" s="808"/>
      <c r="C41" s="808"/>
      <c r="D41" s="808"/>
      <c r="E41" s="808"/>
    </row>
    <row r="42" spans="1:6" s="77" customFormat="1" ht="11.25" x14ac:dyDescent="0.15">
      <c r="F42" s="62"/>
    </row>
    <row r="43" spans="1:6" s="77" customFormat="1" ht="11.25" x14ac:dyDescent="0.15">
      <c r="F43" s="62"/>
    </row>
    <row r="44" spans="1:6" s="62" customFormat="1" ht="11.25" x14ac:dyDescent="0.15"/>
    <row r="45" spans="1:6" s="62" customFormat="1" ht="11.25" x14ac:dyDescent="0.15"/>
    <row r="46" spans="1:6" s="62" customFormat="1" ht="11.25" x14ac:dyDescent="0.15"/>
    <row r="47" spans="1:6" s="62" customFormat="1" ht="11.25" x14ac:dyDescent="0.15">
      <c r="D47" s="312"/>
    </row>
    <row r="48" spans="1:6" s="62" customFormat="1" ht="11.25" x14ac:dyDescent="0.15"/>
    <row r="49" s="62" customFormat="1" ht="11.25" x14ac:dyDescent="0.15"/>
    <row r="50" s="62" customFormat="1" ht="11.25" x14ac:dyDescent="0.15"/>
    <row r="51" s="62" customFormat="1" ht="11.25" x14ac:dyDescent="0.15"/>
    <row r="52" s="62" customFormat="1" ht="11.25" x14ac:dyDescent="0.15"/>
    <row r="53" s="62" customFormat="1" ht="11.25" x14ac:dyDescent="0.15"/>
    <row r="54" s="62" customFormat="1" ht="11.25" x14ac:dyDescent="0.15"/>
    <row r="55" s="62" customFormat="1" ht="11.25" x14ac:dyDescent="0.15"/>
    <row r="56" s="62" customFormat="1" ht="11.25" x14ac:dyDescent="0.15"/>
    <row r="57" s="62" customFormat="1" ht="11.25" x14ac:dyDescent="0.15"/>
    <row r="58" s="62" customFormat="1" ht="11.25" x14ac:dyDescent="0.15"/>
    <row r="59" s="62" customFormat="1" ht="11.25" x14ac:dyDescent="0.15"/>
    <row r="60" s="62" customFormat="1" ht="11.25" x14ac:dyDescent="0.15"/>
    <row r="61" s="62" customFormat="1" ht="11.25" x14ac:dyDescent="0.15"/>
    <row r="62" s="62" customFormat="1" ht="11.25" x14ac:dyDescent="0.15"/>
    <row r="63" s="62" customFormat="1" ht="11.25" x14ac:dyDescent="0.15"/>
    <row r="64" s="62" customFormat="1" ht="11.25" x14ac:dyDescent="0.15"/>
    <row r="65" s="62" customFormat="1" ht="11.25" x14ac:dyDescent="0.15"/>
    <row r="66" s="62" customFormat="1" ht="11.25" x14ac:dyDescent="0.15"/>
    <row r="67" s="62" customFormat="1" ht="11.25" x14ac:dyDescent="0.15"/>
    <row r="68" s="62" customFormat="1" ht="11.25" x14ac:dyDescent="0.15"/>
    <row r="69" s="62" customFormat="1" ht="11.25" x14ac:dyDescent="0.15"/>
    <row r="70" s="62" customFormat="1" ht="11.25" x14ac:dyDescent="0.15"/>
    <row r="71" s="62" customFormat="1" ht="11.25" x14ac:dyDescent="0.15"/>
    <row r="72" s="62" customFormat="1" ht="11.25" x14ac:dyDescent="0.15"/>
    <row r="73" s="62" customFormat="1" ht="11.25" x14ac:dyDescent="0.15"/>
    <row r="74" s="62" customFormat="1" ht="11.25" x14ac:dyDescent="0.15"/>
    <row r="75" s="62" customFormat="1" ht="11.25" x14ac:dyDescent="0.15"/>
    <row r="76" s="62" customFormat="1" ht="11.25" x14ac:dyDescent="0.15"/>
    <row r="77" s="62" customFormat="1" ht="11.25" x14ac:dyDescent="0.15"/>
    <row r="78" s="62" customFormat="1" ht="11.25" x14ac:dyDescent="0.15"/>
    <row r="79" s="62" customFormat="1" ht="11.25" x14ac:dyDescent="0.15"/>
    <row r="80" s="62" customFormat="1" ht="11.25" x14ac:dyDescent="0.15"/>
    <row r="81" s="62" customFormat="1" ht="11.25" x14ac:dyDescent="0.15"/>
    <row r="82" s="62" customFormat="1" ht="11.25" x14ac:dyDescent="0.15"/>
    <row r="83" s="62" customFormat="1" ht="11.25" x14ac:dyDescent="0.15"/>
    <row r="84" s="62" customFormat="1" ht="11.25" x14ac:dyDescent="0.15"/>
    <row r="85" s="62" customFormat="1" ht="11.25" x14ac:dyDescent="0.15"/>
    <row r="86" s="62" customFormat="1" ht="11.25" x14ac:dyDescent="0.15"/>
    <row r="87" s="62" customFormat="1" ht="11.25" x14ac:dyDescent="0.15"/>
    <row r="88" s="62" customFormat="1" ht="11.25" x14ac:dyDescent="0.15"/>
    <row r="89" s="62" customFormat="1" ht="11.25" x14ac:dyDescent="0.15"/>
    <row r="90" s="62" customFormat="1" ht="11.25" x14ac:dyDescent="0.15"/>
    <row r="91" s="62" customFormat="1" ht="11.25" x14ac:dyDescent="0.15"/>
    <row r="92" s="62" customFormat="1" ht="11.25" x14ac:dyDescent="0.15"/>
    <row r="93" s="62" customFormat="1" ht="11.25" x14ac:dyDescent="0.15"/>
    <row r="94" s="62" customFormat="1" ht="11.25" x14ac:dyDescent="0.15"/>
    <row r="95" s="62" customFormat="1" ht="11.25" x14ac:dyDescent="0.15"/>
    <row r="96" s="62" customFormat="1" ht="11.25" x14ac:dyDescent="0.15"/>
    <row r="97" s="62" customFormat="1" ht="11.25" x14ac:dyDescent="0.15"/>
    <row r="98" s="62" customFormat="1" ht="11.25" x14ac:dyDescent="0.15"/>
    <row r="99" s="62" customFormat="1" ht="11.25" x14ac:dyDescent="0.15"/>
    <row r="100" s="62" customFormat="1" ht="11.25" x14ac:dyDescent="0.15"/>
    <row r="101" s="62" customFormat="1" ht="11.25" x14ac:dyDescent="0.15"/>
    <row r="102" s="62" customFormat="1" ht="11.25" x14ac:dyDescent="0.15"/>
    <row r="103" s="62" customFormat="1" ht="11.25" x14ac:dyDescent="0.15"/>
    <row r="104" s="62" customFormat="1" ht="11.25" x14ac:dyDescent="0.15"/>
    <row r="105" s="62" customFormat="1" ht="11.25" x14ac:dyDescent="0.15"/>
    <row r="106" s="62" customFormat="1" ht="11.25" x14ac:dyDescent="0.15"/>
    <row r="107" s="62" customFormat="1" ht="11.25" x14ac:dyDescent="0.15"/>
    <row r="108" s="62" customFormat="1" ht="11.25" x14ac:dyDescent="0.15"/>
    <row r="109" s="62" customFormat="1" ht="11.25" x14ac:dyDescent="0.15"/>
    <row r="110" s="62" customFormat="1" ht="11.25" x14ac:dyDescent="0.15"/>
    <row r="111" s="62" customFormat="1" ht="11.25" x14ac:dyDescent="0.15"/>
    <row r="112" s="62" customFormat="1" ht="11.25" x14ac:dyDescent="0.15"/>
    <row r="113" s="62" customFormat="1" ht="11.25" x14ac:dyDescent="0.15"/>
    <row r="114" s="62" customFormat="1" ht="11.25" x14ac:dyDescent="0.15"/>
    <row r="115" s="62" customFormat="1" ht="11.25" x14ac:dyDescent="0.15"/>
    <row r="116" s="62" customFormat="1" ht="11.25" x14ac:dyDescent="0.15"/>
    <row r="117" s="62" customFormat="1" ht="11.25" x14ac:dyDescent="0.15"/>
    <row r="118" s="62" customFormat="1" ht="11.25" x14ac:dyDescent="0.15"/>
    <row r="119" s="62" customFormat="1" ht="11.25" x14ac:dyDescent="0.15"/>
    <row r="120" s="62" customFormat="1" ht="11.25" x14ac:dyDescent="0.15"/>
    <row r="121" s="62" customFormat="1" ht="11.25" x14ac:dyDescent="0.15"/>
    <row r="122" s="62" customFormat="1" ht="11.25" x14ac:dyDescent="0.15"/>
    <row r="123" s="62" customFormat="1" ht="11.25" x14ac:dyDescent="0.15"/>
    <row r="124" s="62" customFormat="1" ht="11.25" x14ac:dyDescent="0.15"/>
    <row r="125" s="62" customFormat="1" ht="11.25" x14ac:dyDescent="0.15"/>
    <row r="126" s="62" customFormat="1" ht="11.25" x14ac:dyDescent="0.15"/>
    <row r="127" s="62" customFormat="1" ht="11.25" x14ac:dyDescent="0.15"/>
    <row r="128" s="62" customFormat="1" ht="11.25" x14ac:dyDescent="0.15"/>
    <row r="129" s="62" customFormat="1" ht="11.25" x14ac:dyDescent="0.15"/>
    <row r="130" s="62" customFormat="1" ht="11.25" x14ac:dyDescent="0.15"/>
    <row r="131" s="62" customFormat="1" ht="11.25" x14ac:dyDescent="0.15"/>
    <row r="132" s="62" customFormat="1" ht="11.25" x14ac:dyDescent="0.15"/>
    <row r="133" s="62" customFormat="1" ht="11.25" x14ac:dyDescent="0.15"/>
    <row r="134" s="62" customFormat="1" ht="11.25" x14ac:dyDescent="0.15"/>
    <row r="135" s="62" customFormat="1" ht="11.25" x14ac:dyDescent="0.15"/>
    <row r="136" s="62" customFormat="1" ht="11.25" x14ac:dyDescent="0.15"/>
    <row r="137" s="62" customFormat="1" ht="11.25" x14ac:dyDescent="0.15"/>
    <row r="138" s="62" customFormat="1" ht="11.25" x14ac:dyDescent="0.15"/>
    <row r="139" s="62" customFormat="1" ht="11.25" x14ac:dyDescent="0.15"/>
    <row r="140" s="62" customFormat="1" ht="11.25" x14ac:dyDescent="0.15"/>
    <row r="141" s="62" customFormat="1" ht="11.25" x14ac:dyDescent="0.15"/>
    <row r="142" s="62" customFormat="1" ht="11.25" x14ac:dyDescent="0.15"/>
    <row r="143" s="62" customFormat="1" ht="11.25" x14ac:dyDescent="0.15"/>
    <row r="144" s="62" customFormat="1" ht="11.25" x14ac:dyDescent="0.15"/>
    <row r="145" s="62" customFormat="1" ht="11.25" x14ac:dyDescent="0.15"/>
    <row r="146" s="62" customFormat="1" ht="11.25" x14ac:dyDescent="0.15"/>
    <row r="147" s="62" customFormat="1" ht="11.25" x14ac:dyDescent="0.15"/>
    <row r="148" s="62" customFormat="1" ht="11.25" x14ac:dyDescent="0.15"/>
    <row r="149" s="62" customFormat="1" ht="11.25" x14ac:dyDescent="0.15"/>
    <row r="150" s="62" customFormat="1" ht="11.25" x14ac:dyDescent="0.15"/>
    <row r="151" s="62" customFormat="1" ht="11.25" x14ac:dyDescent="0.15"/>
    <row r="152" s="62" customFormat="1" ht="11.25" x14ac:dyDescent="0.15"/>
    <row r="153" s="62" customFormat="1" ht="11.25" x14ac:dyDescent="0.15"/>
    <row r="154" s="62" customFormat="1" ht="11.25" x14ac:dyDescent="0.15"/>
    <row r="155" s="62" customFormat="1" ht="11.25" x14ac:dyDescent="0.15"/>
    <row r="156" s="62" customFormat="1" ht="11.25" x14ac:dyDescent="0.15"/>
    <row r="157" s="62" customFormat="1" ht="11.25" x14ac:dyDescent="0.15"/>
    <row r="158" s="62" customFormat="1" ht="11.25" x14ac:dyDescent="0.15"/>
    <row r="159" s="62" customFormat="1" ht="11.25" x14ac:dyDescent="0.15"/>
    <row r="160" s="62" customFormat="1" ht="11.25" x14ac:dyDescent="0.15"/>
    <row r="161" s="62" customFormat="1" ht="11.25" x14ac:dyDescent="0.15"/>
    <row r="162" s="62" customFormat="1" ht="11.25" x14ac:dyDescent="0.15"/>
    <row r="163" s="62" customFormat="1" ht="11.25" x14ac:dyDescent="0.15"/>
    <row r="164" s="62" customFormat="1" ht="11.25" x14ac:dyDescent="0.15"/>
    <row r="165" s="62" customFormat="1" ht="11.25" x14ac:dyDescent="0.15"/>
    <row r="166" s="62" customFormat="1" ht="11.25" x14ac:dyDescent="0.15"/>
    <row r="167" s="62" customFormat="1" ht="11.25" x14ac:dyDescent="0.15"/>
    <row r="168" s="62" customFormat="1" ht="11.25" x14ac:dyDescent="0.15"/>
    <row r="169" s="62" customFormat="1" ht="11.25" x14ac:dyDescent="0.15"/>
    <row r="170" s="62" customFormat="1" ht="11.25" x14ac:dyDescent="0.15"/>
    <row r="171" s="62" customFormat="1" ht="11.25" x14ac:dyDescent="0.15"/>
    <row r="172" s="62" customFormat="1" ht="11.25" x14ac:dyDescent="0.15"/>
    <row r="173" s="62" customFormat="1" ht="11.25" x14ac:dyDescent="0.15"/>
    <row r="174" s="62" customFormat="1" ht="11.25" x14ac:dyDescent="0.15"/>
    <row r="175" s="62" customFormat="1" ht="11.25" x14ac:dyDescent="0.15"/>
    <row r="176" s="62" customFormat="1" ht="11.25" x14ac:dyDescent="0.15"/>
    <row r="177" s="62" customFormat="1" ht="11.25" x14ac:dyDescent="0.15"/>
    <row r="178" s="62" customFormat="1" ht="11.25" x14ac:dyDescent="0.15"/>
    <row r="179" s="62" customFormat="1" ht="11.25" x14ac:dyDescent="0.15"/>
    <row r="180" s="62" customFormat="1" ht="11.25" x14ac:dyDescent="0.15"/>
    <row r="181" s="62" customFormat="1" ht="11.25" x14ac:dyDescent="0.15"/>
    <row r="182" s="62" customFormat="1" ht="11.25" x14ac:dyDescent="0.15"/>
    <row r="183" s="62" customFormat="1" ht="11.25" x14ac:dyDescent="0.15"/>
    <row r="184" s="62" customFormat="1" ht="11.25" x14ac:dyDescent="0.15"/>
    <row r="185" s="62" customFormat="1" ht="11.25" x14ac:dyDescent="0.15"/>
    <row r="186" s="62" customFormat="1" ht="11.25" x14ac:dyDescent="0.15"/>
    <row r="187" s="62" customFormat="1" ht="11.25" x14ac:dyDescent="0.15"/>
    <row r="188" s="62" customFormat="1" ht="11.25" x14ac:dyDescent="0.15"/>
    <row r="189" s="62" customFormat="1" ht="11.25" x14ac:dyDescent="0.15"/>
    <row r="190" s="62" customFormat="1" ht="11.25" x14ac:dyDescent="0.15"/>
    <row r="191" s="62" customFormat="1" ht="11.25" x14ac:dyDescent="0.15"/>
    <row r="192" s="62" customFormat="1" ht="11.25" x14ac:dyDescent="0.15"/>
    <row r="193" s="62" customFormat="1" ht="11.25" x14ac:dyDescent="0.15"/>
    <row r="194" s="62" customFormat="1" ht="11.25" x14ac:dyDescent="0.15"/>
    <row r="195" s="62" customFormat="1" ht="11.25" x14ac:dyDescent="0.15"/>
    <row r="196" s="62" customFormat="1" ht="11.25" x14ac:dyDescent="0.15"/>
    <row r="197" s="62" customFormat="1" ht="11.25" x14ac:dyDescent="0.15"/>
    <row r="198" s="62" customFormat="1" ht="11.25" x14ac:dyDescent="0.15"/>
    <row r="199" s="62" customFormat="1" ht="11.25" x14ac:dyDescent="0.15"/>
    <row r="200" s="62" customFormat="1" ht="11.25" x14ac:dyDescent="0.15"/>
    <row r="201" s="62" customFormat="1" ht="11.25" x14ac:dyDescent="0.15"/>
    <row r="202" s="62" customFormat="1" ht="11.25" x14ac:dyDescent="0.15"/>
    <row r="203" s="62" customFormat="1" ht="11.25" x14ac:dyDescent="0.15"/>
    <row r="204" s="62" customFormat="1" ht="11.25" x14ac:dyDescent="0.15"/>
    <row r="205" s="62" customFormat="1" ht="11.25" x14ac:dyDescent="0.15"/>
    <row r="206" s="62" customFormat="1" ht="11.25" x14ac:dyDescent="0.15"/>
    <row r="207" s="62" customFormat="1" ht="11.25" x14ac:dyDescent="0.15"/>
    <row r="208" s="62" customFormat="1" ht="11.25" x14ac:dyDescent="0.15"/>
    <row r="209" s="62" customFormat="1" ht="11.25" x14ac:dyDescent="0.15"/>
    <row r="210" s="62" customFormat="1" ht="11.25" x14ac:dyDescent="0.15"/>
    <row r="211" s="62" customFormat="1" ht="11.25" x14ac:dyDescent="0.15"/>
    <row r="212" s="62" customFormat="1" ht="11.25" x14ac:dyDescent="0.15"/>
    <row r="213" s="62" customFormat="1" ht="11.25" x14ac:dyDescent="0.15"/>
    <row r="214" s="62" customFormat="1" ht="11.25" x14ac:dyDescent="0.15"/>
    <row r="215" s="62" customFormat="1" ht="11.25" x14ac:dyDescent="0.15"/>
    <row r="216" s="62" customFormat="1" ht="11.25" x14ac:dyDescent="0.15"/>
    <row r="217" s="62" customFormat="1" ht="11.25" x14ac:dyDescent="0.15"/>
    <row r="218" s="62" customFormat="1" ht="11.25" x14ac:dyDescent="0.15"/>
    <row r="219" s="62" customFormat="1" ht="11.25" x14ac:dyDescent="0.15"/>
    <row r="220" s="62" customFormat="1" ht="11.25" x14ac:dyDescent="0.15"/>
    <row r="221" s="62" customFormat="1" ht="11.25" x14ac:dyDescent="0.15"/>
    <row r="222" s="62" customFormat="1" ht="11.25" x14ac:dyDescent="0.15"/>
    <row r="223" s="62" customFormat="1" ht="11.25" x14ac:dyDescent="0.15"/>
    <row r="224" s="62" customFormat="1" ht="11.25" x14ac:dyDescent="0.15"/>
    <row r="225" s="62" customFormat="1" ht="11.25" x14ac:dyDescent="0.15"/>
    <row r="226" s="62" customFormat="1" ht="11.25" x14ac:dyDescent="0.15"/>
    <row r="227" s="62" customFormat="1" ht="11.25" x14ac:dyDescent="0.15"/>
    <row r="228" s="62" customFormat="1" ht="11.25" x14ac:dyDescent="0.15"/>
    <row r="229" s="62" customFormat="1" ht="11.25" x14ac:dyDescent="0.15"/>
    <row r="230" s="62" customFormat="1" ht="11.25" x14ac:dyDescent="0.15"/>
    <row r="231" s="62" customFormat="1" ht="11.25" x14ac:dyDescent="0.15"/>
    <row r="232" s="62" customFormat="1" ht="11.25" x14ac:dyDescent="0.15"/>
    <row r="233" s="62" customFormat="1" ht="11.25" x14ac:dyDescent="0.15"/>
    <row r="234" s="62" customFormat="1" ht="11.25" x14ac:dyDescent="0.15"/>
    <row r="235" s="62" customFormat="1" ht="11.25" x14ac:dyDescent="0.15"/>
    <row r="236" s="62" customFormat="1" ht="11.25" x14ac:dyDescent="0.15"/>
    <row r="237" s="62" customFormat="1" ht="11.25" x14ac:dyDescent="0.15"/>
    <row r="238" s="62" customFormat="1" ht="11.25" x14ac:dyDescent="0.15"/>
    <row r="239" s="62" customFormat="1" ht="11.25" x14ac:dyDescent="0.15"/>
    <row r="240" s="62" customFormat="1" ht="11.25" x14ac:dyDescent="0.15"/>
    <row r="241" spans="6:6" s="62" customFormat="1" ht="11.25" x14ac:dyDescent="0.15"/>
    <row r="242" spans="6:6" s="62" customFormat="1" ht="11.25" x14ac:dyDescent="0.15"/>
    <row r="243" spans="6:6" s="62" customFormat="1" ht="11.25" x14ac:dyDescent="0.15"/>
    <row r="244" spans="6:6" s="62" customFormat="1" ht="11.25" x14ac:dyDescent="0.15"/>
    <row r="245" spans="6:6" s="62" customFormat="1" ht="11.25" x14ac:dyDescent="0.15"/>
    <row r="246" spans="6:6" s="62" customFormat="1" ht="11.25" x14ac:dyDescent="0.15"/>
    <row r="247" spans="6:6" s="62" customFormat="1" x14ac:dyDescent="0.15">
      <c r="F247" s="13"/>
    </row>
    <row r="248" spans="6:6" s="62" customFormat="1" x14ac:dyDescent="0.15">
      <c r="F248" s="13"/>
    </row>
  </sheetData>
  <mergeCells count="36">
    <mergeCell ref="A41:E41"/>
    <mergeCell ref="A28:B28"/>
    <mergeCell ref="A29:B29"/>
    <mergeCell ref="A30:B30"/>
    <mergeCell ref="A31:B31"/>
    <mergeCell ref="A32:B32"/>
    <mergeCell ref="A33:B33"/>
    <mergeCell ref="A34:B34"/>
    <mergeCell ref="A35:B35"/>
    <mergeCell ref="A36:B36"/>
    <mergeCell ref="A37:B37"/>
    <mergeCell ref="A38:B38"/>
    <mergeCell ref="A27:B27"/>
    <mergeCell ref="A16:B16"/>
    <mergeCell ref="A17:B17"/>
    <mergeCell ref="A18:B18"/>
    <mergeCell ref="A19:B19"/>
    <mergeCell ref="A20:B20"/>
    <mergeCell ref="A21:B21"/>
    <mergeCell ref="A22:B22"/>
    <mergeCell ref="A23:B23"/>
    <mergeCell ref="A24:B24"/>
    <mergeCell ref="A25:B25"/>
    <mergeCell ref="A26:B26"/>
    <mergeCell ref="A15:B15"/>
    <mergeCell ref="D3:D4"/>
    <mergeCell ref="E3:E4"/>
    <mergeCell ref="A6:B6"/>
    <mergeCell ref="A7:B7"/>
    <mergeCell ref="A8:B8"/>
    <mergeCell ref="A9:B9"/>
    <mergeCell ref="A10:B10"/>
    <mergeCell ref="A11:B11"/>
    <mergeCell ref="A12:B12"/>
    <mergeCell ref="A13:B13"/>
    <mergeCell ref="A14:B14"/>
  </mergeCells>
  <phoneticPr fontId="14"/>
  <printOptions horizontalCentered="1"/>
  <pageMargins left="0.74803149606299213" right="0.74803149606299213" top="0.74803149606299213" bottom="0.74803149606299213" header="0.51181102362204722" footer="0.51181102362204722"/>
  <pageSetup paperSize="9" firstPageNumber="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3BA8-4B91-4621-B08E-DF72EA41BF2B}">
  <dimension ref="A1:AMK14"/>
  <sheetViews>
    <sheetView zoomScaleNormal="100" zoomScaleSheetLayoutView="100" workbookViewId="0"/>
  </sheetViews>
  <sheetFormatPr defaultRowHeight="13.5" x14ac:dyDescent="0.15"/>
  <cols>
    <col min="1" max="1" width="10.625" style="13" customWidth="1"/>
    <col min="2" max="3" width="14.625" style="13" customWidth="1"/>
    <col min="4" max="6" width="11.875" style="13" customWidth="1"/>
    <col min="7" max="7" width="11.625" style="13" customWidth="1"/>
    <col min="8" max="1025" width="9" style="13" customWidth="1"/>
  </cols>
  <sheetData>
    <row r="1" spans="1:10" ht="15" customHeight="1" x14ac:dyDescent="0.15">
      <c r="A1" s="3" t="s">
        <v>318</v>
      </c>
      <c r="G1" s="355"/>
    </row>
    <row r="2" spans="1:10" s="1" customFormat="1" ht="10.15" customHeight="1" thickBot="1" x14ac:dyDescent="0.2">
      <c r="A2" s="12"/>
      <c r="B2" s="12"/>
      <c r="C2" s="12"/>
      <c r="D2" s="12"/>
      <c r="E2" s="12"/>
      <c r="F2" s="12"/>
      <c r="G2" s="12"/>
    </row>
    <row r="3" spans="1:10" s="72" customFormat="1" ht="16.5" customHeight="1" thickTop="1" x14ac:dyDescent="0.15">
      <c r="A3" s="81" t="s">
        <v>319</v>
      </c>
      <c r="B3" s="756" t="s">
        <v>320</v>
      </c>
      <c r="C3" s="756"/>
      <c r="D3" s="753" t="s">
        <v>321</v>
      </c>
      <c r="E3" s="753"/>
      <c r="F3" s="803" t="s">
        <v>322</v>
      </c>
      <c r="G3" s="803"/>
    </row>
    <row r="4" spans="1:10" s="72" customFormat="1" ht="16.5" customHeight="1" x14ac:dyDescent="0.15">
      <c r="A4" s="91" t="s">
        <v>55</v>
      </c>
      <c r="B4" s="356" t="s">
        <v>323</v>
      </c>
      <c r="C4" s="356" t="s">
        <v>324</v>
      </c>
      <c r="D4" s="356" t="s">
        <v>323</v>
      </c>
      <c r="E4" s="356" t="s">
        <v>324</v>
      </c>
      <c r="F4" s="356" t="s">
        <v>323</v>
      </c>
      <c r="G4" s="303" t="s">
        <v>324</v>
      </c>
    </row>
    <row r="5" spans="1:10" s="76" customFormat="1" ht="18" customHeight="1" x14ac:dyDescent="0.15">
      <c r="A5" s="286" t="s">
        <v>150</v>
      </c>
      <c r="B5" s="357">
        <v>80981880</v>
      </c>
      <c r="C5" s="357">
        <v>78930265</v>
      </c>
      <c r="D5" s="357">
        <v>195590</v>
      </c>
      <c r="E5" s="357">
        <v>114540</v>
      </c>
      <c r="F5" s="357">
        <v>354470</v>
      </c>
      <c r="G5" s="358">
        <v>219298</v>
      </c>
    </row>
    <row r="6" spans="1:10" s="76" customFormat="1" ht="18" customHeight="1" x14ac:dyDescent="0.15">
      <c r="A6" s="286">
        <v>5</v>
      </c>
      <c r="B6" s="359">
        <v>83103590</v>
      </c>
      <c r="C6" s="359">
        <v>81230170</v>
      </c>
      <c r="D6" s="359">
        <v>199743</v>
      </c>
      <c r="E6" s="359">
        <v>117705</v>
      </c>
      <c r="F6" s="359">
        <v>358383</v>
      </c>
      <c r="G6" s="360">
        <v>222194</v>
      </c>
    </row>
    <row r="7" spans="1:10" s="76" customFormat="1" ht="18" customHeight="1" x14ac:dyDescent="0.15">
      <c r="A7" s="306">
        <v>6</v>
      </c>
      <c r="B7" s="717">
        <v>84995896</v>
      </c>
      <c r="C7" s="717">
        <v>79808502</v>
      </c>
      <c r="D7" s="717">
        <v>202727</v>
      </c>
      <c r="E7" s="717">
        <v>115127</v>
      </c>
      <c r="F7" s="717">
        <v>360095</v>
      </c>
      <c r="G7" s="717">
        <v>214572</v>
      </c>
    </row>
    <row r="8" spans="1:10" s="77" customFormat="1" ht="13.5" customHeight="1" x14ac:dyDescent="0.15">
      <c r="A8" s="77" t="s">
        <v>252</v>
      </c>
      <c r="C8" s="77" t="s">
        <v>544</v>
      </c>
      <c r="D8" s="80"/>
      <c r="G8" s="361"/>
    </row>
    <row r="9" spans="1:10" s="77" customFormat="1" ht="13.5" customHeight="1" x14ac:dyDescent="0.15">
      <c r="C9" s="77" t="s">
        <v>543</v>
      </c>
      <c r="D9" s="80"/>
      <c r="G9" s="78"/>
    </row>
    <row r="10" spans="1:10" s="77" customFormat="1" ht="13.5" customHeight="1" x14ac:dyDescent="0.15">
      <c r="G10" s="78"/>
      <c r="H10" s="13"/>
      <c r="I10" s="13"/>
      <c r="J10" s="13"/>
    </row>
    <row r="11" spans="1:10" ht="13.5" customHeight="1" x14ac:dyDescent="0.15"/>
    <row r="12" spans="1:10" ht="13.5" customHeight="1" x14ac:dyDescent="0.15"/>
    <row r="13" spans="1:10" ht="13.5" customHeight="1" x14ac:dyDescent="0.15"/>
    <row r="14" spans="1:10" ht="13.5" customHeight="1" x14ac:dyDescent="0.15"/>
  </sheetData>
  <mergeCells count="3">
    <mergeCell ref="B3:C3"/>
    <mergeCell ref="D3:E3"/>
    <mergeCell ref="F3:G3"/>
  </mergeCells>
  <phoneticPr fontId="14"/>
  <pageMargins left="0.76771653543307095" right="0.76771653543307095" top="0.74803149606299213" bottom="0.74803149606299213" header="0.51181102362204722" footer="0.51181102362204722"/>
  <pageSetup paperSize="9" firstPageNumber="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E75B-5A42-41C1-9091-8935666104BF}">
  <dimension ref="A1:AMK15"/>
  <sheetViews>
    <sheetView zoomScaleNormal="100" zoomScaleSheetLayoutView="175" workbookViewId="0"/>
  </sheetViews>
  <sheetFormatPr defaultRowHeight="13.5" x14ac:dyDescent="0.15"/>
  <cols>
    <col min="1" max="1" width="17.625" style="1" customWidth="1"/>
    <col min="2" max="5" width="17.375" style="1" customWidth="1"/>
    <col min="6" max="1025" width="9" style="1" customWidth="1"/>
  </cols>
  <sheetData>
    <row r="1" spans="1:5" ht="15" customHeight="1" x14ac:dyDescent="0.15">
      <c r="A1" s="3" t="s">
        <v>325</v>
      </c>
      <c r="E1" s="78"/>
    </row>
    <row r="2" spans="1:5" ht="12.95" customHeight="1" thickBot="1" x14ac:dyDescent="0.2">
      <c r="E2" s="78"/>
    </row>
    <row r="3" spans="1:5" s="85" customFormat="1" ht="15" customHeight="1" thickTop="1" thickBot="1" x14ac:dyDescent="0.2">
      <c r="A3" s="81" t="s">
        <v>3</v>
      </c>
      <c r="B3" s="753" t="s">
        <v>326</v>
      </c>
      <c r="C3" s="810" t="s">
        <v>327</v>
      </c>
      <c r="D3" s="753" t="s">
        <v>328</v>
      </c>
      <c r="E3" s="771" t="s">
        <v>329</v>
      </c>
    </row>
    <row r="4" spans="1:5" s="85" customFormat="1" ht="15" customHeight="1" thickTop="1" x14ac:dyDescent="0.15">
      <c r="A4" s="91" t="s">
        <v>55</v>
      </c>
      <c r="B4" s="753"/>
      <c r="C4" s="810"/>
      <c r="D4" s="753"/>
      <c r="E4" s="771"/>
    </row>
    <row r="5" spans="1:5" s="85" customFormat="1" ht="19.5" customHeight="1" x14ac:dyDescent="0.15">
      <c r="A5" s="73" t="s">
        <v>150</v>
      </c>
      <c r="B5" s="362">
        <v>51521</v>
      </c>
      <c r="C5" s="363">
        <v>45.9</v>
      </c>
      <c r="D5" s="362">
        <v>3790720</v>
      </c>
      <c r="E5" s="364">
        <v>30.7</v>
      </c>
    </row>
    <row r="6" spans="1:5" s="85" customFormat="1" ht="20.100000000000001" customHeight="1" x14ac:dyDescent="0.15">
      <c r="A6" s="73">
        <v>5</v>
      </c>
      <c r="B6" s="362">
        <v>52349</v>
      </c>
      <c r="C6" s="363">
        <v>50.6</v>
      </c>
      <c r="D6" s="362">
        <v>3744083</v>
      </c>
      <c r="E6" s="364">
        <v>31.6</v>
      </c>
    </row>
    <row r="7" spans="1:5" s="85" customFormat="1" ht="20.100000000000001" customHeight="1" x14ac:dyDescent="0.15">
      <c r="A7" s="74">
        <v>6</v>
      </c>
      <c r="B7" s="365">
        <v>53172</v>
      </c>
      <c r="C7" s="366">
        <v>52</v>
      </c>
      <c r="D7" s="365">
        <v>3502324</v>
      </c>
      <c r="E7" s="367">
        <v>31.1</v>
      </c>
    </row>
    <row r="8" spans="1:5" ht="12" customHeight="1" x14ac:dyDescent="0.15">
      <c r="A8" s="77" t="s">
        <v>330</v>
      </c>
      <c r="B8" s="368" t="s">
        <v>546</v>
      </c>
      <c r="C8" s="369"/>
      <c r="D8" s="369"/>
      <c r="E8" s="370"/>
    </row>
    <row r="9" spans="1:5" x14ac:dyDescent="0.15">
      <c r="B9" s="368" t="s">
        <v>545</v>
      </c>
      <c r="C9" s="369"/>
      <c r="D9" s="369"/>
    </row>
    <row r="10" spans="1:5" x14ac:dyDescent="0.15">
      <c r="E10" s="78"/>
    </row>
    <row r="11" spans="1:5" x14ac:dyDescent="0.15">
      <c r="E11" s="78"/>
    </row>
    <row r="15" spans="1:5" x14ac:dyDescent="0.15">
      <c r="C15" s="703"/>
    </row>
  </sheetData>
  <mergeCells count="4">
    <mergeCell ref="B3:B4"/>
    <mergeCell ref="C3:C4"/>
    <mergeCell ref="D3:D4"/>
    <mergeCell ref="E3:E4"/>
  </mergeCells>
  <phoneticPr fontId="14"/>
  <printOptions horizontalCentered="1"/>
  <pageMargins left="0.74803149606299213" right="0.74803149606299213" top="0.74803149606299213" bottom="0.74803149606299213" header="0.51181102362204722" footer="0.51181102362204722"/>
  <pageSetup paperSize="9" firstPageNumber="0" orientation="portrait" cellComments="atEnd"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3B703-F8B7-4317-BC3D-5B2D6C70F114}">
  <dimension ref="A1:AMK14"/>
  <sheetViews>
    <sheetView zoomScaleNormal="100" zoomScaleSheetLayoutView="100" workbookViewId="0"/>
  </sheetViews>
  <sheetFormatPr defaultRowHeight="13.5" x14ac:dyDescent="0.15"/>
  <cols>
    <col min="1" max="6" width="14.5" style="1" customWidth="1"/>
    <col min="7" max="1025" width="9" style="1" customWidth="1"/>
  </cols>
  <sheetData>
    <row r="1" spans="1:7" ht="15" customHeight="1" x14ac:dyDescent="0.15">
      <c r="A1" s="3" t="s">
        <v>331</v>
      </c>
      <c r="B1" s="371"/>
      <c r="C1" s="371"/>
      <c r="D1" s="372"/>
      <c r="E1" s="372"/>
      <c r="F1" s="372"/>
    </row>
    <row r="2" spans="1:7" ht="9.9499999999999993" customHeight="1" thickBot="1" x14ac:dyDescent="0.2">
      <c r="A2" s="3"/>
      <c r="B2" s="312"/>
      <c r="C2" s="312"/>
      <c r="D2" s="313"/>
      <c r="E2" s="313"/>
      <c r="F2" s="313"/>
    </row>
    <row r="3" spans="1:7" s="85" customFormat="1" ht="18.75" customHeight="1" thickTop="1" thickBot="1" x14ac:dyDescent="0.2">
      <c r="A3" s="81" t="s">
        <v>3</v>
      </c>
      <c r="B3" s="811" t="s">
        <v>332</v>
      </c>
      <c r="C3" s="811"/>
      <c r="D3" s="812" t="s">
        <v>333</v>
      </c>
      <c r="E3" s="812"/>
      <c r="F3" s="812"/>
    </row>
    <row r="4" spans="1:7" s="85" customFormat="1" ht="19.5" customHeight="1" thickTop="1" x14ac:dyDescent="0.15">
      <c r="A4" s="88"/>
      <c r="B4" s="811"/>
      <c r="C4" s="811"/>
      <c r="D4" s="813" t="s">
        <v>334</v>
      </c>
      <c r="E4" s="814" t="s">
        <v>335</v>
      </c>
      <c r="F4" s="814"/>
    </row>
    <row r="5" spans="1:7" s="85" customFormat="1" ht="18" customHeight="1" x14ac:dyDescent="0.15">
      <c r="A5" s="302" t="s">
        <v>336</v>
      </c>
      <c r="B5" s="374" t="s">
        <v>337</v>
      </c>
      <c r="C5" s="375" t="s">
        <v>338</v>
      </c>
      <c r="D5" s="813"/>
      <c r="E5" s="374" t="s">
        <v>339</v>
      </c>
      <c r="F5" s="373" t="s">
        <v>340</v>
      </c>
    </row>
    <row r="6" spans="1:7" s="85" customFormat="1" ht="20.100000000000001" customHeight="1" x14ac:dyDescent="0.15">
      <c r="A6" s="73" t="s">
        <v>150</v>
      </c>
      <c r="B6" s="376">
        <v>602200</v>
      </c>
      <c r="C6" s="377">
        <v>2369</v>
      </c>
      <c r="D6" s="378">
        <v>302885</v>
      </c>
      <c r="E6" s="379">
        <v>234858</v>
      </c>
      <c r="F6" s="376">
        <v>68027</v>
      </c>
    </row>
    <row r="7" spans="1:7" s="85" customFormat="1" ht="20.100000000000001" customHeight="1" x14ac:dyDescent="0.15">
      <c r="A7" s="73">
        <v>5</v>
      </c>
      <c r="B7" s="380">
        <v>659899</v>
      </c>
      <c r="C7" s="381">
        <v>2801</v>
      </c>
      <c r="D7" s="382">
        <v>270637</v>
      </c>
      <c r="E7" s="383">
        <v>257463</v>
      </c>
      <c r="F7" s="380">
        <v>13174</v>
      </c>
    </row>
    <row r="8" spans="1:7" s="85" customFormat="1" ht="18" customHeight="1" x14ac:dyDescent="0.15">
      <c r="A8" s="74">
        <v>6</v>
      </c>
      <c r="B8" s="384">
        <v>676729</v>
      </c>
      <c r="C8" s="385">
        <v>3067</v>
      </c>
      <c r="D8" s="386">
        <v>264079</v>
      </c>
      <c r="E8" s="384">
        <v>255720</v>
      </c>
      <c r="F8" s="384">
        <v>8359</v>
      </c>
      <c r="G8" s="387"/>
    </row>
    <row r="9" spans="1:7" s="85" customFormat="1" ht="10.9" customHeight="1" x14ac:dyDescent="0.15">
      <c r="A9" s="77" t="s">
        <v>330</v>
      </c>
      <c r="B9" s="312"/>
      <c r="C9" s="312"/>
      <c r="D9" s="313"/>
      <c r="E9" s="388"/>
      <c r="F9" s="389" t="s">
        <v>100</v>
      </c>
      <c r="G9" s="1"/>
    </row>
    <row r="10" spans="1:7" ht="12" customHeight="1" x14ac:dyDescent="0.15">
      <c r="A10" s="77"/>
      <c r="B10" s="312"/>
      <c r="C10" s="78" t="s">
        <v>341</v>
      </c>
      <c r="D10" s="13"/>
      <c r="E10" s="13"/>
      <c r="F10" s="390" t="s">
        <v>342</v>
      </c>
    </row>
    <row r="11" spans="1:7" ht="12" customHeight="1" x14ac:dyDescent="0.15">
      <c r="A11" s="62"/>
      <c r="B11" s="62"/>
      <c r="C11" s="78"/>
      <c r="F11" s="13"/>
    </row>
    <row r="12" spans="1:7" ht="12" customHeight="1" x14ac:dyDescent="0.15">
      <c r="A12" s="62"/>
      <c r="B12" s="62"/>
      <c r="C12" s="78"/>
    </row>
    <row r="13" spans="1:7" ht="12" customHeight="1" x14ac:dyDescent="0.15">
      <c r="D13" s="78"/>
      <c r="E13" s="391"/>
    </row>
    <row r="14" spans="1:7" ht="12" customHeight="1" x14ac:dyDescent="0.15">
      <c r="F14" s="391"/>
    </row>
  </sheetData>
  <mergeCells count="4">
    <mergeCell ref="B3:C4"/>
    <mergeCell ref="D3:F3"/>
    <mergeCell ref="D4:D5"/>
    <mergeCell ref="E4:F4"/>
  </mergeCells>
  <phoneticPr fontId="14"/>
  <printOptions horizontalCentered="1"/>
  <pageMargins left="0.78740157480314965" right="0.78740157480314965" top="0.74803149606299213" bottom="0.74803149606299213" header="0.51181102362204722" footer="0.51181102362204722"/>
  <pageSetup paperSize="9" firstPageNumber="0" orientation="portrait" cellComments="atEnd"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785B8-11DD-4741-8834-AD507DF4EAF8}">
  <dimension ref="A1:AMK965"/>
  <sheetViews>
    <sheetView zoomScale="90" zoomScaleNormal="90" zoomScaleSheetLayoutView="160" workbookViewId="0">
      <selection sqref="A1:XFD1"/>
    </sheetView>
  </sheetViews>
  <sheetFormatPr defaultRowHeight="13.5" x14ac:dyDescent="0.15"/>
  <cols>
    <col min="1" max="1" width="2.375" style="13" customWidth="1"/>
    <col min="2" max="2" width="20.625" style="13" customWidth="1"/>
    <col min="3" max="3" width="21.375" style="13" customWidth="1"/>
    <col min="4" max="5" width="21.375" style="3" customWidth="1"/>
    <col min="6" max="6" width="9" style="13" customWidth="1"/>
    <col min="7" max="7" width="22.75" style="13" customWidth="1"/>
    <col min="8" max="1025" width="9" style="13" customWidth="1"/>
  </cols>
  <sheetData>
    <row r="1" spans="1:7" ht="15" customHeight="1" x14ac:dyDescent="0.15">
      <c r="A1" s="817" t="s">
        <v>492</v>
      </c>
      <c r="B1" s="817"/>
      <c r="D1" s="503"/>
      <c r="E1" s="503"/>
    </row>
    <row r="2" spans="1:7" ht="9.9499999999999993" customHeight="1" thickBot="1" x14ac:dyDescent="0.2">
      <c r="B2" s="3"/>
      <c r="C2" s="445"/>
      <c r="D2" s="504"/>
      <c r="E2" s="504"/>
    </row>
    <row r="3" spans="1:7" ht="15" customHeight="1" thickTop="1" thickBot="1" x14ac:dyDescent="0.2">
      <c r="A3" s="818" t="s">
        <v>493</v>
      </c>
      <c r="B3" s="818"/>
      <c r="C3" s="819" t="s">
        <v>150</v>
      </c>
      <c r="D3" s="754">
        <v>5</v>
      </c>
      <c r="E3" s="820">
        <v>6</v>
      </c>
    </row>
    <row r="4" spans="1:7" ht="15" customHeight="1" thickTop="1" x14ac:dyDescent="0.15">
      <c r="A4" s="821" t="s">
        <v>494</v>
      </c>
      <c r="B4" s="821"/>
      <c r="C4" s="819"/>
      <c r="D4" s="754"/>
      <c r="E4" s="820"/>
    </row>
    <row r="5" spans="1:7" ht="17.100000000000001" customHeight="1" x14ac:dyDescent="0.15">
      <c r="A5" s="815" t="s">
        <v>68</v>
      </c>
      <c r="B5" s="815"/>
      <c r="C5" s="505">
        <v>85471264</v>
      </c>
      <c r="D5" s="713">
        <v>88288915</v>
      </c>
      <c r="E5" s="506">
        <v>89168877</v>
      </c>
      <c r="G5" s="416"/>
    </row>
    <row r="6" spans="1:7" ht="17.100000000000001" customHeight="1" x14ac:dyDescent="0.15">
      <c r="A6" s="485"/>
      <c r="B6" s="120"/>
      <c r="C6" s="507"/>
      <c r="D6" s="714"/>
      <c r="E6" s="508"/>
    </row>
    <row r="7" spans="1:7" ht="17.100000000000001" customHeight="1" x14ac:dyDescent="0.15">
      <c r="A7" s="485"/>
      <c r="B7" s="120" t="s">
        <v>495</v>
      </c>
      <c r="C7" s="507">
        <v>69900</v>
      </c>
      <c r="D7" s="714">
        <v>86720</v>
      </c>
      <c r="E7" s="508">
        <v>89596</v>
      </c>
    </row>
    <row r="8" spans="1:7" ht="17.100000000000001" customHeight="1" x14ac:dyDescent="0.15">
      <c r="A8" s="485"/>
      <c r="B8" s="120" t="s">
        <v>496</v>
      </c>
      <c r="C8" s="507">
        <v>31441050</v>
      </c>
      <c r="D8" s="714">
        <v>32238835</v>
      </c>
      <c r="E8" s="508">
        <v>31543874</v>
      </c>
    </row>
    <row r="9" spans="1:7" ht="17.100000000000001" customHeight="1" x14ac:dyDescent="0.15">
      <c r="A9" s="485"/>
      <c r="B9" s="120" t="s">
        <v>497</v>
      </c>
      <c r="C9" s="507">
        <v>50959</v>
      </c>
      <c r="D9" s="714">
        <v>97958</v>
      </c>
      <c r="E9" s="508">
        <v>103564</v>
      </c>
    </row>
    <row r="10" spans="1:7" ht="17.100000000000001" customHeight="1" x14ac:dyDescent="0.15">
      <c r="A10" s="485"/>
      <c r="B10" s="120" t="s">
        <v>498</v>
      </c>
      <c r="C10" s="507">
        <v>135924</v>
      </c>
      <c r="D10" s="714">
        <v>100011</v>
      </c>
      <c r="E10" s="508">
        <v>117949</v>
      </c>
      <c r="G10" s="416"/>
    </row>
    <row r="11" spans="1:7" ht="17.100000000000001" customHeight="1" x14ac:dyDescent="0.15">
      <c r="A11" s="485"/>
      <c r="B11" s="120" t="s">
        <v>499</v>
      </c>
      <c r="C11" s="507">
        <v>2374645</v>
      </c>
      <c r="D11" s="714">
        <v>2509762</v>
      </c>
      <c r="E11" s="508">
        <v>2566654</v>
      </c>
    </row>
    <row r="12" spans="1:7" ht="17.100000000000001" customHeight="1" x14ac:dyDescent="0.15">
      <c r="A12" s="485"/>
      <c r="B12" s="120" t="s">
        <v>500</v>
      </c>
      <c r="C12" s="509" t="s">
        <v>168</v>
      </c>
      <c r="D12" s="715" t="s">
        <v>168</v>
      </c>
      <c r="E12" s="510" t="s">
        <v>168</v>
      </c>
    </row>
    <row r="13" spans="1:7" ht="17.100000000000001" customHeight="1" x14ac:dyDescent="0.15">
      <c r="A13" s="485"/>
      <c r="B13" s="120" t="s">
        <v>501</v>
      </c>
      <c r="C13" s="507">
        <v>268331</v>
      </c>
      <c r="D13" s="714">
        <v>268503</v>
      </c>
      <c r="E13" s="508">
        <v>259584</v>
      </c>
    </row>
    <row r="14" spans="1:7" ht="17.100000000000001" customHeight="1" x14ac:dyDescent="0.15">
      <c r="A14" s="485"/>
      <c r="B14" s="120" t="s">
        <v>502</v>
      </c>
      <c r="C14" s="507">
        <v>40878519</v>
      </c>
      <c r="D14" s="714">
        <v>42365501</v>
      </c>
      <c r="E14" s="508">
        <v>43664154</v>
      </c>
    </row>
    <row r="15" spans="1:7" ht="17.100000000000001" customHeight="1" x14ac:dyDescent="0.15">
      <c r="A15" s="485"/>
      <c r="B15" s="120" t="s">
        <v>503</v>
      </c>
      <c r="C15" s="509" t="s">
        <v>168</v>
      </c>
      <c r="D15" s="715" t="s">
        <v>168</v>
      </c>
      <c r="E15" s="510" t="s">
        <v>168</v>
      </c>
    </row>
    <row r="16" spans="1:7" ht="17.100000000000001" customHeight="1" x14ac:dyDescent="0.15">
      <c r="A16" s="485"/>
      <c r="B16" s="120" t="s">
        <v>504</v>
      </c>
      <c r="C16" s="507">
        <v>8648374</v>
      </c>
      <c r="D16" s="714">
        <v>8967861</v>
      </c>
      <c r="E16" s="508">
        <v>9246156</v>
      </c>
    </row>
    <row r="17" spans="1:9" ht="17.100000000000001" customHeight="1" x14ac:dyDescent="0.15">
      <c r="A17" s="485"/>
      <c r="B17" s="120" t="s">
        <v>505</v>
      </c>
      <c r="C17" s="507">
        <v>1380</v>
      </c>
      <c r="D17" s="715" t="s">
        <v>168</v>
      </c>
      <c r="E17" s="510">
        <v>2871</v>
      </c>
    </row>
    <row r="18" spans="1:9" ht="17.100000000000001" customHeight="1" x14ac:dyDescent="0.15">
      <c r="A18" s="511"/>
      <c r="B18" s="512" t="s">
        <v>506</v>
      </c>
      <c r="C18" s="513">
        <v>1602184</v>
      </c>
      <c r="D18" s="716">
        <v>1653763</v>
      </c>
      <c r="E18" s="514">
        <v>1574474</v>
      </c>
      <c r="G18" s="416"/>
    </row>
    <row r="19" spans="1:9" ht="12" customHeight="1" x14ac:dyDescent="0.15">
      <c r="A19" s="816" t="s">
        <v>507</v>
      </c>
      <c r="B19" s="816"/>
      <c r="C19" s="515"/>
      <c r="D19" s="78"/>
      <c r="E19" s="78" t="s">
        <v>100</v>
      </c>
      <c r="G19" s="516"/>
      <c r="H19" s="516"/>
      <c r="I19" s="516"/>
    </row>
    <row r="20" spans="1:9" ht="12" customHeight="1" x14ac:dyDescent="0.15">
      <c r="B20" s="77"/>
      <c r="C20" s="77"/>
      <c r="D20" s="78"/>
      <c r="E20" s="78" t="s">
        <v>508</v>
      </c>
      <c r="G20" s="517"/>
      <c r="H20" s="517"/>
      <c r="I20" s="517"/>
    </row>
    <row r="21" spans="1:9" ht="12" customHeight="1" x14ac:dyDescent="0.15">
      <c r="B21" s="77"/>
      <c r="C21" s="77"/>
      <c r="D21" s="78"/>
      <c r="E21" s="78" t="s">
        <v>509</v>
      </c>
      <c r="G21" s="517"/>
      <c r="H21" s="517"/>
      <c r="I21" s="517"/>
    </row>
    <row r="22" spans="1:9" ht="12" customHeight="1" x14ac:dyDescent="0.15">
      <c r="B22" s="77"/>
      <c r="C22" s="77"/>
      <c r="D22" s="78"/>
      <c r="E22" s="78" t="s">
        <v>510</v>
      </c>
      <c r="G22" s="517"/>
      <c r="H22" s="517"/>
      <c r="I22" s="517"/>
    </row>
    <row r="23" spans="1:9" ht="12" customHeight="1" x14ac:dyDescent="0.15">
      <c r="B23" s="77"/>
      <c r="C23" s="77"/>
      <c r="D23" s="78"/>
      <c r="E23" s="78" t="s">
        <v>511</v>
      </c>
      <c r="G23" s="517"/>
      <c r="H23" s="517"/>
      <c r="I23" s="517"/>
    </row>
    <row r="24" spans="1:9" ht="12" customHeight="1" x14ac:dyDescent="0.15">
      <c r="B24" s="77"/>
      <c r="C24" s="78"/>
      <c r="D24" s="78"/>
      <c r="E24" s="78" t="s">
        <v>512</v>
      </c>
      <c r="G24" s="517"/>
      <c r="H24" s="517"/>
      <c r="I24" s="517"/>
    </row>
    <row r="25" spans="1:9" ht="12.95" customHeight="1" x14ac:dyDescent="0.15">
      <c r="B25" s="77"/>
      <c r="D25" s="518"/>
      <c r="E25" s="78" t="s">
        <v>549</v>
      </c>
      <c r="G25" s="519"/>
      <c r="H25" s="517"/>
      <c r="I25" s="517"/>
    </row>
    <row r="26" spans="1:9" ht="12" customHeight="1" x14ac:dyDescent="0.15">
      <c r="D26" s="520"/>
      <c r="E26" s="78"/>
      <c r="G26" s="517"/>
      <c r="H26" s="517"/>
      <c r="I26" s="517"/>
    </row>
    <row r="27" spans="1:9" ht="12" customHeight="1" x14ac:dyDescent="0.15">
      <c r="G27" s="517"/>
      <c r="H27" s="517"/>
      <c r="I27" s="517"/>
    </row>
    <row r="28" spans="1:9" ht="12" customHeight="1" x14ac:dyDescent="0.15"/>
    <row r="29" spans="1:9" ht="12" customHeight="1" x14ac:dyDescent="0.15"/>
    <row r="30" spans="1:9" ht="12" customHeight="1" x14ac:dyDescent="0.15"/>
    <row r="31" spans="1:9" ht="12" customHeight="1" x14ac:dyDescent="0.15"/>
    <row r="32" spans="1:9" ht="12" customHeight="1" x14ac:dyDescent="0.15"/>
    <row r="33" spans="2:2" ht="12" customHeight="1" x14ac:dyDescent="0.15"/>
    <row r="34" spans="2:2" ht="12" customHeight="1" x14ac:dyDescent="0.15"/>
    <row r="35" spans="2:2" ht="12" customHeight="1" x14ac:dyDescent="0.15"/>
    <row r="36" spans="2:2" ht="12" customHeight="1" x14ac:dyDescent="0.15"/>
    <row r="37" spans="2:2" ht="12" customHeight="1" x14ac:dyDescent="0.15"/>
    <row r="38" spans="2:2" ht="12" customHeight="1" x14ac:dyDescent="0.15">
      <c r="B38" s="516"/>
    </row>
    <row r="39" spans="2:2" ht="12" customHeight="1" x14ac:dyDescent="0.15"/>
    <row r="40" spans="2:2" ht="12" customHeight="1" x14ac:dyDescent="0.15"/>
    <row r="41" spans="2:2" ht="12" customHeight="1" x14ac:dyDescent="0.15"/>
    <row r="42" spans="2:2" ht="12" customHeight="1" x14ac:dyDescent="0.15"/>
    <row r="43" spans="2:2" ht="12" customHeight="1" x14ac:dyDescent="0.15"/>
    <row r="44" spans="2:2" ht="12" customHeight="1" x14ac:dyDescent="0.15"/>
    <row r="45" spans="2:2" ht="12" customHeight="1" x14ac:dyDescent="0.15"/>
    <row r="46" spans="2:2" ht="12" customHeight="1" x14ac:dyDescent="0.15"/>
    <row r="47" spans="2:2" ht="12" customHeight="1" x14ac:dyDescent="0.15"/>
    <row r="48" spans="2: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sheetData>
  <mergeCells count="8">
    <mergeCell ref="D3:D4"/>
    <mergeCell ref="E3:E4"/>
    <mergeCell ref="A4:B4"/>
    <mergeCell ref="A5:B5"/>
    <mergeCell ref="A19:B19"/>
    <mergeCell ref="A1:B1"/>
    <mergeCell ref="A3:B3"/>
    <mergeCell ref="C3:C4"/>
  </mergeCells>
  <phoneticPr fontId="14"/>
  <printOptions horizontalCentered="1"/>
  <pageMargins left="0.74803149606299213" right="0.74803149606299213" top="0.39370078740157483" bottom="0.98425196850393704" header="0.51181102362204722" footer="0.51181102362204722"/>
  <pageSetup paperSize="9"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EB9C-2D67-49A2-9D8F-6EDAD487EA24}">
  <dimension ref="A1:AMK46"/>
  <sheetViews>
    <sheetView zoomScaleNormal="100" zoomScaleSheetLayoutView="100" zoomScalePageLayoutView="80" workbookViewId="0"/>
  </sheetViews>
  <sheetFormatPr defaultRowHeight="13.5" x14ac:dyDescent="0.15"/>
  <cols>
    <col min="1" max="1" width="1.875" style="1" customWidth="1"/>
    <col min="2" max="2" width="23.75" style="1" customWidth="1"/>
    <col min="3" max="3" width="0.875" style="1" customWidth="1"/>
    <col min="4" max="6" width="20.125" style="1" customWidth="1"/>
    <col min="7" max="7" width="17" style="1" customWidth="1"/>
    <col min="8" max="9" width="15" style="1" customWidth="1"/>
    <col min="10" max="1025" width="9" style="1" customWidth="1"/>
  </cols>
  <sheetData>
    <row r="1" spans="1:6" ht="15" customHeight="1" x14ac:dyDescent="0.15">
      <c r="A1" s="3" t="s">
        <v>62</v>
      </c>
      <c r="C1" s="3"/>
    </row>
    <row r="2" spans="1:6" ht="5.0999999999999996" customHeight="1" x14ac:dyDescent="0.15">
      <c r="A2" s="3"/>
      <c r="C2" s="3"/>
    </row>
    <row r="3" spans="1:6" s="13" customFormat="1" ht="15" customHeight="1" thickBot="1" x14ac:dyDescent="0.2">
      <c r="A3" s="76" t="s">
        <v>63</v>
      </c>
      <c r="C3" s="76"/>
      <c r="F3" s="78" t="s">
        <v>64</v>
      </c>
    </row>
    <row r="4" spans="1:6" s="85" customFormat="1" ht="15" customHeight="1" thickTop="1" thickBot="1" x14ac:dyDescent="0.2">
      <c r="A4" s="81"/>
      <c r="B4" s="752" t="s">
        <v>3</v>
      </c>
      <c r="C4" s="752"/>
      <c r="D4" s="753" t="s">
        <v>10</v>
      </c>
      <c r="E4" s="754" t="s">
        <v>65</v>
      </c>
      <c r="F4" s="753" t="s">
        <v>66</v>
      </c>
    </row>
    <row r="5" spans="1:6" s="85" customFormat="1" ht="15" customHeight="1" thickTop="1" x14ac:dyDescent="0.15">
      <c r="A5" s="755" t="s">
        <v>67</v>
      </c>
      <c r="B5" s="755"/>
      <c r="C5" s="86"/>
      <c r="D5" s="753"/>
      <c r="E5" s="754"/>
      <c r="F5" s="753"/>
    </row>
    <row r="6" spans="1:6" s="76" customFormat="1" ht="12.95" customHeight="1" x14ac:dyDescent="0.15">
      <c r="A6" s="751" t="s">
        <v>68</v>
      </c>
      <c r="B6" s="751"/>
      <c r="C6" s="87"/>
      <c r="D6" s="534">
        <f>SUM(D8:D28)</f>
        <v>334617754</v>
      </c>
      <c r="E6" s="535">
        <f>F6-D6</f>
        <v>15299596</v>
      </c>
      <c r="F6" s="535">
        <f>SUM(F8:F28)</f>
        <v>349917350</v>
      </c>
    </row>
    <row r="7" spans="1:6" s="72" customFormat="1" ht="12.95" customHeight="1" x14ac:dyDescent="0.15">
      <c r="A7" s="88"/>
      <c r="B7" s="89"/>
      <c r="C7" s="90"/>
      <c r="D7" s="536"/>
      <c r="E7" s="537"/>
      <c r="F7" s="536"/>
    </row>
    <row r="8" spans="1:6" s="72" customFormat="1" ht="12.95" customHeight="1" x14ac:dyDescent="0.15">
      <c r="A8" s="88"/>
      <c r="B8" s="89" t="s">
        <v>5</v>
      </c>
      <c r="C8" s="90"/>
      <c r="D8" s="538">
        <v>52314744</v>
      </c>
      <c r="E8" s="539">
        <f t="shared" ref="E8:E28" si="0">F8-D8</f>
        <v>1086126</v>
      </c>
      <c r="F8" s="538">
        <v>53400870</v>
      </c>
    </row>
    <row r="9" spans="1:6" s="72" customFormat="1" ht="12.95" customHeight="1" x14ac:dyDescent="0.15">
      <c r="A9" s="88"/>
      <c r="B9" s="89" t="s">
        <v>69</v>
      </c>
      <c r="C9" s="90"/>
      <c r="D9" s="538">
        <v>1066001</v>
      </c>
      <c r="E9" s="539">
        <f t="shared" si="0"/>
        <v>-5000</v>
      </c>
      <c r="F9" s="538">
        <v>1061001</v>
      </c>
    </row>
    <row r="10" spans="1:6" s="72" customFormat="1" ht="12.95" customHeight="1" x14ac:dyDescent="0.15">
      <c r="A10" s="88"/>
      <c r="B10" s="89" t="s">
        <v>70</v>
      </c>
      <c r="C10" s="90"/>
      <c r="D10" s="538">
        <v>108000</v>
      </c>
      <c r="E10" s="539">
        <f t="shared" si="0"/>
        <v>156000</v>
      </c>
      <c r="F10" s="538">
        <v>264000</v>
      </c>
    </row>
    <row r="11" spans="1:6" s="72" customFormat="1" ht="12.95" customHeight="1" x14ac:dyDescent="0.15">
      <c r="A11" s="88"/>
      <c r="B11" s="89" t="s">
        <v>71</v>
      </c>
      <c r="C11" s="90"/>
      <c r="D11" s="538">
        <v>919000</v>
      </c>
      <c r="E11" s="539">
        <f t="shared" si="0"/>
        <v>165000</v>
      </c>
      <c r="F11" s="538">
        <v>1084000</v>
      </c>
    </row>
    <row r="12" spans="1:6" s="72" customFormat="1" ht="12.95" customHeight="1" x14ac:dyDescent="0.15">
      <c r="A12" s="88"/>
      <c r="B12" s="89" t="s">
        <v>72</v>
      </c>
      <c r="C12" s="90"/>
      <c r="D12" s="538">
        <v>950000</v>
      </c>
      <c r="E12" s="539">
        <f t="shared" si="0"/>
        <v>0</v>
      </c>
      <c r="F12" s="538">
        <v>950000</v>
      </c>
    </row>
    <row r="13" spans="1:6" s="72" customFormat="1" ht="12.95" customHeight="1" x14ac:dyDescent="0.15">
      <c r="A13" s="88"/>
      <c r="B13" s="89" t="s">
        <v>73</v>
      </c>
      <c r="C13" s="90"/>
      <c r="D13" s="538">
        <v>15300000</v>
      </c>
      <c r="E13" s="539">
        <f t="shared" si="0"/>
        <v>513000</v>
      </c>
      <c r="F13" s="538">
        <v>15813000</v>
      </c>
    </row>
    <row r="14" spans="1:6" s="72" customFormat="1" ht="12.95" customHeight="1" x14ac:dyDescent="0.15">
      <c r="A14" s="88"/>
      <c r="B14" s="89" t="s">
        <v>74</v>
      </c>
      <c r="C14" s="90"/>
      <c r="D14" s="538">
        <v>1</v>
      </c>
      <c r="E14" s="539">
        <f t="shared" si="0"/>
        <v>3779</v>
      </c>
      <c r="F14" s="538">
        <v>3780</v>
      </c>
    </row>
    <row r="15" spans="1:6" s="72" customFormat="1" ht="12.95" customHeight="1" x14ac:dyDescent="0.15">
      <c r="A15" s="88"/>
      <c r="B15" s="89" t="s">
        <v>75</v>
      </c>
      <c r="C15" s="90"/>
      <c r="D15" s="538">
        <v>261000</v>
      </c>
      <c r="E15" s="539">
        <f t="shared" si="0"/>
        <v>81000</v>
      </c>
      <c r="F15" s="538">
        <v>342000</v>
      </c>
    </row>
    <row r="16" spans="1:6" s="72" customFormat="1" ht="12.95" customHeight="1" x14ac:dyDescent="0.15">
      <c r="A16" s="88"/>
      <c r="B16" s="89" t="s">
        <v>76</v>
      </c>
      <c r="C16" s="90"/>
      <c r="D16" s="538">
        <v>2403</v>
      </c>
      <c r="E16" s="539">
        <f t="shared" si="0"/>
        <v>0</v>
      </c>
      <c r="F16" s="538">
        <v>2403</v>
      </c>
    </row>
    <row r="17" spans="1:6" s="72" customFormat="1" ht="12.95" customHeight="1" x14ac:dyDescent="0.15">
      <c r="A17" s="88"/>
      <c r="B17" s="89" t="s">
        <v>77</v>
      </c>
      <c r="C17" s="90"/>
      <c r="D17" s="539">
        <v>3514717</v>
      </c>
      <c r="E17" s="539">
        <f t="shared" si="0"/>
        <v>180115</v>
      </c>
      <c r="F17" s="538">
        <v>3694832</v>
      </c>
    </row>
    <row r="18" spans="1:6" s="72" customFormat="1" ht="12.95" customHeight="1" x14ac:dyDescent="0.15">
      <c r="A18" s="88"/>
      <c r="B18" s="89" t="s">
        <v>78</v>
      </c>
      <c r="C18" s="90"/>
      <c r="D18" s="538">
        <v>73000</v>
      </c>
      <c r="E18" s="539">
        <f t="shared" si="0"/>
        <v>0</v>
      </c>
      <c r="F18" s="538">
        <v>73000</v>
      </c>
    </row>
    <row r="19" spans="1:6" s="72" customFormat="1" ht="12.95" customHeight="1" x14ac:dyDescent="0.15">
      <c r="A19" s="88"/>
      <c r="B19" s="89" t="s">
        <v>79</v>
      </c>
      <c r="C19" s="90"/>
      <c r="D19" s="538">
        <v>111900000</v>
      </c>
      <c r="E19" s="539">
        <f t="shared" si="0"/>
        <v>3494586</v>
      </c>
      <c r="F19" s="538">
        <v>115394586</v>
      </c>
    </row>
    <row r="20" spans="1:6" s="72" customFormat="1" ht="12.95" customHeight="1" x14ac:dyDescent="0.15">
      <c r="A20" s="88"/>
      <c r="B20" s="89" t="s">
        <v>80</v>
      </c>
      <c r="C20" s="90"/>
      <c r="D20" s="538">
        <v>1974500</v>
      </c>
      <c r="E20" s="539">
        <f t="shared" si="0"/>
        <v>-50587</v>
      </c>
      <c r="F20" s="538">
        <v>1923913</v>
      </c>
    </row>
    <row r="21" spans="1:6" s="72" customFormat="1" ht="12.95" customHeight="1" x14ac:dyDescent="0.15">
      <c r="A21" s="88"/>
      <c r="B21" s="89" t="s">
        <v>81</v>
      </c>
      <c r="C21" s="90"/>
      <c r="D21" s="538">
        <v>4426244</v>
      </c>
      <c r="E21" s="539">
        <f t="shared" si="0"/>
        <v>271936</v>
      </c>
      <c r="F21" s="538">
        <v>4698180</v>
      </c>
    </row>
    <row r="22" spans="1:6" s="72" customFormat="1" ht="12.95" customHeight="1" x14ac:dyDescent="0.15">
      <c r="A22" s="88"/>
      <c r="B22" s="89" t="s">
        <v>82</v>
      </c>
      <c r="C22" s="90"/>
      <c r="D22" s="538">
        <v>67798144</v>
      </c>
      <c r="E22" s="539">
        <f t="shared" si="0"/>
        <v>3088072</v>
      </c>
      <c r="F22" s="538">
        <v>70886216</v>
      </c>
    </row>
    <row r="23" spans="1:6" s="72" customFormat="1" ht="12.95" customHeight="1" x14ac:dyDescent="0.15">
      <c r="A23" s="88"/>
      <c r="B23" s="89" t="s">
        <v>83</v>
      </c>
      <c r="C23" s="90"/>
      <c r="D23" s="538">
        <v>32263464</v>
      </c>
      <c r="E23" s="539">
        <f t="shared" si="0"/>
        <v>5379277</v>
      </c>
      <c r="F23" s="538">
        <v>37642741</v>
      </c>
    </row>
    <row r="24" spans="1:6" s="72" customFormat="1" ht="12.95" customHeight="1" x14ac:dyDescent="0.15">
      <c r="A24" s="88"/>
      <c r="B24" s="89" t="s">
        <v>84</v>
      </c>
      <c r="C24" s="90"/>
      <c r="D24" s="538">
        <v>586252</v>
      </c>
      <c r="E24" s="539">
        <f t="shared" si="0"/>
        <v>101485</v>
      </c>
      <c r="F24" s="538">
        <v>687737</v>
      </c>
    </row>
    <row r="25" spans="1:6" s="72" customFormat="1" ht="12.95" customHeight="1" x14ac:dyDescent="0.15">
      <c r="A25" s="88"/>
      <c r="B25" s="89" t="s">
        <v>85</v>
      </c>
      <c r="C25" s="90"/>
      <c r="D25" s="538">
        <v>51331</v>
      </c>
      <c r="E25" s="539">
        <f t="shared" si="0"/>
        <v>168974</v>
      </c>
      <c r="F25" s="538">
        <v>220305</v>
      </c>
    </row>
    <row r="26" spans="1:6" s="72" customFormat="1" ht="12.95" customHeight="1" x14ac:dyDescent="0.15">
      <c r="A26" s="88"/>
      <c r="B26" s="89" t="s">
        <v>86</v>
      </c>
      <c r="C26" s="90"/>
      <c r="D26" s="538">
        <v>34189054</v>
      </c>
      <c r="E26" s="539">
        <f t="shared" si="0"/>
        <v>-2174978</v>
      </c>
      <c r="F26" s="538">
        <v>32014076</v>
      </c>
    </row>
    <row r="27" spans="1:6" s="72" customFormat="1" ht="12.95" customHeight="1" x14ac:dyDescent="0.15">
      <c r="A27" s="88"/>
      <c r="B27" s="89" t="s">
        <v>87</v>
      </c>
      <c r="C27" s="90"/>
      <c r="D27" s="538">
        <v>3500000</v>
      </c>
      <c r="E27" s="539">
        <f t="shared" si="0"/>
        <v>2672219</v>
      </c>
      <c r="F27" s="538">
        <v>6172219</v>
      </c>
    </row>
    <row r="28" spans="1:6" s="72" customFormat="1" ht="12.95" customHeight="1" x14ac:dyDescent="0.15">
      <c r="A28" s="88"/>
      <c r="B28" s="89" t="s">
        <v>88</v>
      </c>
      <c r="C28" s="90"/>
      <c r="D28" s="538">
        <v>3419899</v>
      </c>
      <c r="E28" s="539">
        <f t="shared" si="0"/>
        <v>168592</v>
      </c>
      <c r="F28" s="538">
        <v>3588491</v>
      </c>
    </row>
    <row r="29" spans="1:6" ht="12.95" customHeight="1" x14ac:dyDescent="0.15">
      <c r="A29" s="719"/>
      <c r="B29" s="719"/>
      <c r="C29" s="719"/>
      <c r="D29" s="719"/>
      <c r="E29" s="719"/>
      <c r="F29" s="719"/>
    </row>
    <row r="30" spans="1:6" ht="15" customHeight="1" thickBot="1" x14ac:dyDescent="0.2">
      <c r="A30" s="76" t="s">
        <v>89</v>
      </c>
      <c r="B30" s="76"/>
      <c r="C30" s="76"/>
      <c r="D30" s="13"/>
      <c r="E30" s="13"/>
      <c r="F30" s="78"/>
    </row>
    <row r="31" spans="1:6" s="85" customFormat="1" ht="15" customHeight="1" thickTop="1" thickBot="1" x14ac:dyDescent="0.2">
      <c r="A31" s="81"/>
      <c r="B31" s="752" t="s">
        <v>3</v>
      </c>
      <c r="C31" s="752"/>
      <c r="D31" s="753" t="s">
        <v>10</v>
      </c>
      <c r="E31" s="756" t="s">
        <v>65</v>
      </c>
      <c r="F31" s="753" t="s">
        <v>66</v>
      </c>
    </row>
    <row r="32" spans="1:6" s="85" customFormat="1" ht="15" customHeight="1" thickTop="1" x14ac:dyDescent="0.15">
      <c r="A32" s="755" t="s">
        <v>67</v>
      </c>
      <c r="B32" s="755"/>
      <c r="C32" s="86"/>
      <c r="D32" s="753"/>
      <c r="E32" s="756"/>
      <c r="F32" s="753"/>
    </row>
    <row r="33" spans="1:9" s="85" customFormat="1" ht="12.95" customHeight="1" x14ac:dyDescent="0.15">
      <c r="A33" s="751" t="s">
        <v>68</v>
      </c>
      <c r="B33" s="751"/>
      <c r="C33" s="87"/>
      <c r="D33" s="540">
        <f>SUM(D35:D44)</f>
        <v>334617754</v>
      </c>
      <c r="E33" s="535">
        <f>F33-D33</f>
        <v>15299596</v>
      </c>
      <c r="F33" s="541">
        <f>SUM(F35:F44)</f>
        <v>349917350</v>
      </c>
    </row>
    <row r="34" spans="1:9" s="85" customFormat="1" ht="12.95" customHeight="1" x14ac:dyDescent="0.15">
      <c r="A34" s="96"/>
      <c r="B34" s="97"/>
      <c r="C34" s="98"/>
      <c r="D34" s="542"/>
      <c r="E34" s="539"/>
      <c r="F34" s="543"/>
    </row>
    <row r="35" spans="1:9" s="85" customFormat="1" ht="12.95" customHeight="1" x14ac:dyDescent="0.15">
      <c r="A35" s="96"/>
      <c r="B35" s="89" t="s">
        <v>90</v>
      </c>
      <c r="C35" s="90"/>
      <c r="D35" s="544">
        <v>955832</v>
      </c>
      <c r="E35" s="539">
        <f t="shared" ref="E35:E44" si="1">F35-D35</f>
        <v>-51</v>
      </c>
      <c r="F35" s="545">
        <v>955781</v>
      </c>
    </row>
    <row r="36" spans="1:9" s="85" customFormat="1" ht="12.95" customHeight="1" x14ac:dyDescent="0.15">
      <c r="A36" s="96"/>
      <c r="B36" s="89" t="s">
        <v>91</v>
      </c>
      <c r="C36" s="90"/>
      <c r="D36" s="544">
        <v>41240408</v>
      </c>
      <c r="E36" s="539">
        <f t="shared" si="1"/>
        <v>5319028</v>
      </c>
      <c r="F36" s="545">
        <v>46559436</v>
      </c>
    </row>
    <row r="37" spans="1:9" s="85" customFormat="1" ht="12.95" customHeight="1" x14ac:dyDescent="0.15">
      <c r="A37" s="96"/>
      <c r="B37" s="89" t="s">
        <v>92</v>
      </c>
      <c r="C37" s="90"/>
      <c r="D37" s="544">
        <v>153802425</v>
      </c>
      <c r="E37" s="539">
        <f t="shared" si="1"/>
        <v>8262733</v>
      </c>
      <c r="F37" s="545">
        <v>162065158</v>
      </c>
    </row>
    <row r="38" spans="1:9" s="85" customFormat="1" ht="12.95" customHeight="1" x14ac:dyDescent="0.15">
      <c r="A38" s="96"/>
      <c r="B38" s="89" t="s">
        <v>93</v>
      </c>
      <c r="C38" s="90"/>
      <c r="D38" s="544">
        <v>7272360</v>
      </c>
      <c r="E38" s="539">
        <f t="shared" si="1"/>
        <v>-926669</v>
      </c>
      <c r="F38" s="545">
        <v>6345691</v>
      </c>
    </row>
    <row r="39" spans="1:9" s="85" customFormat="1" ht="12.95" customHeight="1" x14ac:dyDescent="0.15">
      <c r="A39" s="96"/>
      <c r="B39" s="89" t="s">
        <v>94</v>
      </c>
      <c r="C39" s="90"/>
      <c r="D39" s="544">
        <v>27297410</v>
      </c>
      <c r="E39" s="539">
        <f t="shared" si="1"/>
        <v>1265937</v>
      </c>
      <c r="F39" s="546">
        <v>28563347</v>
      </c>
    </row>
    <row r="40" spans="1:9" s="85" customFormat="1" ht="12.95" customHeight="1" x14ac:dyDescent="0.15">
      <c r="A40" s="96"/>
      <c r="B40" s="89" t="s">
        <v>95</v>
      </c>
      <c r="C40" s="90"/>
      <c r="D40" s="544">
        <v>25893868</v>
      </c>
      <c r="E40" s="539">
        <f t="shared" si="1"/>
        <v>-1766909</v>
      </c>
      <c r="F40" s="545">
        <v>24126959</v>
      </c>
    </row>
    <row r="41" spans="1:9" s="85" customFormat="1" ht="12.95" customHeight="1" x14ac:dyDescent="0.15">
      <c r="A41" s="96"/>
      <c r="B41" s="89" t="s">
        <v>96</v>
      </c>
      <c r="C41" s="90"/>
      <c r="D41" s="544">
        <v>47569856</v>
      </c>
      <c r="E41" s="539">
        <f t="shared" si="1"/>
        <v>3721412</v>
      </c>
      <c r="F41" s="545">
        <v>51291268</v>
      </c>
    </row>
    <row r="42" spans="1:9" s="85" customFormat="1" ht="12.95" customHeight="1" x14ac:dyDescent="0.15">
      <c r="A42" s="96"/>
      <c r="B42" s="89" t="s">
        <v>97</v>
      </c>
      <c r="C42" s="90"/>
      <c r="D42" s="544">
        <v>2956048</v>
      </c>
      <c r="E42" s="539">
        <f t="shared" si="1"/>
        <v>0</v>
      </c>
      <c r="F42" s="545">
        <v>2956048</v>
      </c>
    </row>
    <row r="43" spans="1:9" s="85" customFormat="1" ht="12.95" customHeight="1" x14ac:dyDescent="0.15">
      <c r="A43" s="96"/>
      <c r="B43" s="89" t="s">
        <v>98</v>
      </c>
      <c r="C43" s="90"/>
      <c r="D43" s="544">
        <v>27229547</v>
      </c>
      <c r="E43" s="539">
        <f t="shared" si="1"/>
        <v>-895885</v>
      </c>
      <c r="F43" s="545">
        <v>26333662</v>
      </c>
    </row>
    <row r="44" spans="1:9" ht="12.95" customHeight="1" x14ac:dyDescent="0.15">
      <c r="A44" s="99"/>
      <c r="B44" s="100" t="s">
        <v>99</v>
      </c>
      <c r="C44" s="101"/>
      <c r="D44" s="547">
        <v>400000</v>
      </c>
      <c r="E44" s="94">
        <f t="shared" si="1"/>
        <v>320000</v>
      </c>
      <c r="F44" s="548">
        <v>720000</v>
      </c>
      <c r="G44" s="102"/>
      <c r="H44" s="102"/>
      <c r="I44" s="102"/>
    </row>
    <row r="45" spans="1:9" ht="12" customHeight="1" x14ac:dyDescent="0.15">
      <c r="A45" s="8" t="s">
        <v>58</v>
      </c>
      <c r="B45" s="8"/>
      <c r="C45" s="8"/>
      <c r="D45" s="8"/>
      <c r="E45" s="8"/>
      <c r="F45" s="53" t="s">
        <v>100</v>
      </c>
    </row>
    <row r="46" spans="1:9" ht="15" customHeight="1" x14ac:dyDescent="0.15">
      <c r="D46" s="80"/>
      <c r="E46" s="103"/>
      <c r="F46" s="78" t="s">
        <v>101</v>
      </c>
    </row>
  </sheetData>
  <mergeCells count="12">
    <mergeCell ref="A33:B33"/>
    <mergeCell ref="B4:C4"/>
    <mergeCell ref="D4:D5"/>
    <mergeCell ref="E4:E5"/>
    <mergeCell ref="F4:F5"/>
    <mergeCell ref="A5:B5"/>
    <mergeCell ref="A6:B6"/>
    <mergeCell ref="B31:C31"/>
    <mergeCell ref="D31:D32"/>
    <mergeCell ref="E31:E32"/>
    <mergeCell ref="F31:F32"/>
    <mergeCell ref="A32:B32"/>
  </mergeCells>
  <phoneticPr fontId="14"/>
  <printOptions horizontalCentered="1"/>
  <pageMargins left="0" right="0" top="0.39370078740157483" bottom="0.39370078740157483" header="0.51181102362204722" footer="0.51181102362204722"/>
  <pageSetup paperSize="9" firstPageNumber="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E40DA-499A-4FC3-8AB1-1F07E8DA2A05}">
  <dimension ref="A1:AMK35"/>
  <sheetViews>
    <sheetView zoomScaleNormal="100" zoomScaleSheetLayoutView="100" workbookViewId="0">
      <selection sqref="A1:E1"/>
    </sheetView>
  </sheetViews>
  <sheetFormatPr defaultRowHeight="13.5" x14ac:dyDescent="0.15"/>
  <cols>
    <col min="1" max="1" width="2" style="1" customWidth="1"/>
    <col min="2" max="2" width="29.75" style="1" customWidth="1"/>
    <col min="3" max="5" width="18.375" style="1" customWidth="1"/>
    <col min="6" max="6" width="9" style="1" customWidth="1"/>
    <col min="7" max="7" width="10.5" style="1" customWidth="1"/>
    <col min="8" max="1025" width="9" style="1" customWidth="1"/>
  </cols>
  <sheetData>
    <row r="1" spans="1:7" ht="15" customHeight="1" x14ac:dyDescent="0.15">
      <c r="A1" s="817" t="s">
        <v>513</v>
      </c>
      <c r="B1" s="817"/>
      <c r="C1" s="817"/>
      <c r="D1" s="817"/>
      <c r="E1" s="817"/>
      <c r="F1" s="13"/>
    </row>
    <row r="2" spans="1:7" ht="9.9499999999999993" customHeight="1" thickBot="1" x14ac:dyDescent="0.2">
      <c r="B2" s="3"/>
      <c r="C2" s="445"/>
      <c r="D2" s="504"/>
      <c r="E2" s="504"/>
      <c r="F2" s="13"/>
    </row>
    <row r="3" spans="1:7" ht="15" customHeight="1" thickTop="1" thickBot="1" x14ac:dyDescent="0.2">
      <c r="A3" s="818" t="s">
        <v>514</v>
      </c>
      <c r="B3" s="818"/>
      <c r="C3" s="753" t="s">
        <v>515</v>
      </c>
      <c r="D3" s="822">
        <v>4</v>
      </c>
      <c r="E3" s="820">
        <v>5</v>
      </c>
      <c r="F3" s="13"/>
    </row>
    <row r="4" spans="1:7" ht="15" customHeight="1" thickTop="1" x14ac:dyDescent="0.15">
      <c r="A4" s="821" t="s">
        <v>516</v>
      </c>
      <c r="B4" s="821"/>
      <c r="C4" s="753"/>
      <c r="D4" s="822"/>
      <c r="E4" s="820"/>
      <c r="F4" s="13"/>
    </row>
    <row r="5" spans="1:7" ht="17.100000000000001" customHeight="1" x14ac:dyDescent="0.15">
      <c r="A5" s="815" t="s">
        <v>68</v>
      </c>
      <c r="B5" s="815"/>
      <c r="C5" s="521">
        <v>222474</v>
      </c>
      <c r="D5" s="713">
        <v>221777</v>
      </c>
      <c r="E5" s="506">
        <v>238959</v>
      </c>
      <c r="F5" s="13"/>
      <c r="G5" s="522"/>
    </row>
    <row r="6" spans="1:7" ht="17.100000000000001" customHeight="1" x14ac:dyDescent="0.15">
      <c r="A6" s="475"/>
      <c r="B6" s="120"/>
      <c r="C6" s="523"/>
      <c r="D6" s="714"/>
      <c r="E6" s="508"/>
      <c r="F6" s="13"/>
    </row>
    <row r="7" spans="1:7" ht="17.100000000000001" customHeight="1" x14ac:dyDescent="0.15">
      <c r="A7" s="475"/>
      <c r="B7" s="120" t="s">
        <v>517</v>
      </c>
      <c r="C7" s="523">
        <v>474</v>
      </c>
      <c r="D7" s="714">
        <v>411</v>
      </c>
      <c r="E7" s="508">
        <v>354</v>
      </c>
      <c r="F7" s="13"/>
    </row>
    <row r="8" spans="1:7" ht="17.100000000000001" customHeight="1" x14ac:dyDescent="0.15">
      <c r="A8" s="475"/>
      <c r="B8" s="120" t="s">
        <v>518</v>
      </c>
      <c r="C8" s="523">
        <v>46613</v>
      </c>
      <c r="D8" s="714">
        <v>47235</v>
      </c>
      <c r="E8" s="508">
        <v>50348</v>
      </c>
      <c r="F8" s="13"/>
    </row>
    <row r="9" spans="1:7" ht="17.100000000000001" customHeight="1" x14ac:dyDescent="0.15">
      <c r="A9" s="475"/>
      <c r="B9" s="120" t="s">
        <v>519</v>
      </c>
      <c r="C9" s="523">
        <v>955</v>
      </c>
      <c r="D9" s="714">
        <v>925</v>
      </c>
      <c r="E9" s="508">
        <v>861</v>
      </c>
      <c r="F9" s="13"/>
    </row>
    <row r="10" spans="1:7" ht="17.100000000000001" customHeight="1" x14ac:dyDescent="0.15">
      <c r="A10" s="475"/>
      <c r="B10" s="120" t="s">
        <v>520</v>
      </c>
      <c r="C10" s="357">
        <v>28237</v>
      </c>
      <c r="D10" s="744">
        <v>29809</v>
      </c>
      <c r="E10" s="524">
        <v>28342</v>
      </c>
      <c r="F10" s="13"/>
    </row>
    <row r="11" spans="1:7" ht="17.100000000000001" customHeight="1" x14ac:dyDescent="0.15">
      <c r="A11" s="475"/>
      <c r="B11" s="120" t="s">
        <v>521</v>
      </c>
      <c r="C11" s="523">
        <v>34662</v>
      </c>
      <c r="D11" s="714">
        <v>32918</v>
      </c>
      <c r="E11" s="508">
        <v>35606</v>
      </c>
      <c r="F11" s="13"/>
    </row>
    <row r="12" spans="1:7" ht="17.100000000000001" customHeight="1" x14ac:dyDescent="0.15">
      <c r="A12" s="475"/>
      <c r="B12" s="120" t="s">
        <v>522</v>
      </c>
      <c r="C12" s="523">
        <v>3825</v>
      </c>
      <c r="D12" s="714">
        <v>3422</v>
      </c>
      <c r="E12" s="508">
        <v>3746</v>
      </c>
      <c r="F12" s="13"/>
    </row>
    <row r="13" spans="1:7" ht="17.100000000000001" customHeight="1" x14ac:dyDescent="0.15">
      <c r="A13" s="475"/>
      <c r="B13" s="120" t="s">
        <v>523</v>
      </c>
      <c r="C13" s="523">
        <v>26942</v>
      </c>
      <c r="D13" s="714">
        <v>24891</v>
      </c>
      <c r="E13" s="508">
        <v>31107</v>
      </c>
      <c r="F13" s="13"/>
    </row>
    <row r="14" spans="1:7" ht="17.100000000000001" customHeight="1" x14ac:dyDescent="0.15">
      <c r="A14" s="475"/>
      <c r="B14" s="120" t="s">
        <v>524</v>
      </c>
      <c r="C14" s="523">
        <v>21</v>
      </c>
      <c r="D14" s="714">
        <v>23</v>
      </c>
      <c r="E14" s="508">
        <v>19</v>
      </c>
      <c r="F14" s="13"/>
    </row>
    <row r="15" spans="1:7" ht="17.100000000000001" customHeight="1" x14ac:dyDescent="0.15">
      <c r="A15" s="475"/>
      <c r="B15" s="120" t="s">
        <v>525</v>
      </c>
      <c r="C15" s="523">
        <v>80379</v>
      </c>
      <c r="D15" s="714">
        <v>81864</v>
      </c>
      <c r="E15" s="508">
        <v>88242</v>
      </c>
      <c r="F15" s="13"/>
    </row>
    <row r="16" spans="1:7" ht="17.100000000000001" customHeight="1" x14ac:dyDescent="0.15">
      <c r="A16" s="475"/>
      <c r="B16" s="120" t="s">
        <v>526</v>
      </c>
      <c r="C16" s="305" t="s">
        <v>527</v>
      </c>
      <c r="D16" s="525" t="s">
        <v>527</v>
      </c>
      <c r="E16" s="742" t="s">
        <v>527</v>
      </c>
      <c r="F16" s="13"/>
    </row>
    <row r="17" spans="1:6" ht="17.100000000000001" customHeight="1" x14ac:dyDescent="0.15">
      <c r="A17" s="475"/>
      <c r="B17" s="120" t="s">
        <v>528</v>
      </c>
      <c r="C17" s="526">
        <v>0</v>
      </c>
      <c r="D17" s="745" t="s">
        <v>168</v>
      </c>
      <c r="E17" s="527" t="s">
        <v>168</v>
      </c>
      <c r="F17" s="13"/>
    </row>
    <row r="18" spans="1:6" ht="17.100000000000001" customHeight="1" x14ac:dyDescent="0.15">
      <c r="A18" s="475"/>
      <c r="B18" s="120" t="s">
        <v>529</v>
      </c>
      <c r="C18" s="488" t="s">
        <v>168</v>
      </c>
      <c r="D18" s="715" t="s">
        <v>168</v>
      </c>
      <c r="E18" s="510" t="s">
        <v>168</v>
      </c>
      <c r="F18" s="13"/>
    </row>
    <row r="19" spans="1:6" ht="17.100000000000001" customHeight="1" x14ac:dyDescent="0.15">
      <c r="A19" s="99"/>
      <c r="B19" s="512" t="s">
        <v>210</v>
      </c>
      <c r="C19" s="491" t="s">
        <v>527</v>
      </c>
      <c r="D19" s="528" t="s">
        <v>527</v>
      </c>
      <c r="E19" s="743" t="s">
        <v>527</v>
      </c>
      <c r="F19" s="13"/>
    </row>
    <row r="20" spans="1:6" ht="12" customHeight="1" x14ac:dyDescent="0.15">
      <c r="A20" s="816" t="s">
        <v>530</v>
      </c>
      <c r="B20" s="816"/>
      <c r="C20" s="515"/>
      <c r="D20" s="78"/>
      <c r="E20" s="78" t="s">
        <v>144</v>
      </c>
      <c r="F20" s="13"/>
    </row>
    <row r="21" spans="1:6" s="8" customFormat="1" ht="12" customHeight="1" x14ac:dyDescent="0.15">
      <c r="B21" s="78" t="s">
        <v>534</v>
      </c>
      <c r="C21" s="77" t="s">
        <v>540</v>
      </c>
      <c r="D21" s="78"/>
      <c r="E21" s="78"/>
      <c r="F21" s="77"/>
    </row>
    <row r="22" spans="1:6" s="8" customFormat="1" ht="12" customHeight="1" x14ac:dyDescent="0.15">
      <c r="B22" s="78" t="s">
        <v>535</v>
      </c>
      <c r="C22" s="77" t="s">
        <v>539</v>
      </c>
      <c r="D22" s="529"/>
      <c r="E22" s="78"/>
      <c r="F22" s="77"/>
    </row>
    <row r="23" spans="1:6" s="8" customFormat="1" ht="12" customHeight="1" x14ac:dyDescent="0.15">
      <c r="C23" s="8" t="s">
        <v>538</v>
      </c>
      <c r="D23" s="529"/>
      <c r="E23" s="529"/>
      <c r="F23" s="77"/>
    </row>
    <row r="24" spans="1:6" s="8" customFormat="1" ht="12" customHeight="1" x14ac:dyDescent="0.15">
      <c r="B24" s="78"/>
      <c r="C24" s="8" t="s">
        <v>537</v>
      </c>
      <c r="D24" s="78"/>
      <c r="E24" s="78"/>
    </row>
    <row r="25" spans="1:6" s="8" customFormat="1" ht="12" customHeight="1" x14ac:dyDescent="0.15">
      <c r="B25" s="78" t="s">
        <v>536</v>
      </c>
      <c r="C25" s="77" t="s">
        <v>553</v>
      </c>
      <c r="D25" s="78"/>
      <c r="E25" s="78"/>
    </row>
    <row r="26" spans="1:6" x14ac:dyDescent="0.15">
      <c r="B26" s="78"/>
      <c r="C26" s="77"/>
      <c r="D26" s="8"/>
      <c r="E26" s="8"/>
    </row>
    <row r="35" ht="15" customHeight="1" x14ac:dyDescent="0.15"/>
  </sheetData>
  <mergeCells count="8">
    <mergeCell ref="A5:B5"/>
    <mergeCell ref="A20:B20"/>
    <mergeCell ref="A1:E1"/>
    <mergeCell ref="A3:B3"/>
    <mergeCell ref="C3:C4"/>
    <mergeCell ref="D3:D4"/>
    <mergeCell ref="E3:E4"/>
    <mergeCell ref="A4:B4"/>
  </mergeCells>
  <phoneticPr fontId="14"/>
  <printOptions horizontalCentered="1"/>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7552-F0C3-418E-AE66-E4081B14DDF6}">
  <dimension ref="A1:AMK31"/>
  <sheetViews>
    <sheetView zoomScaleNormal="100" zoomScaleSheetLayoutView="100" zoomScalePageLayoutView="80" workbookViewId="0"/>
  </sheetViews>
  <sheetFormatPr defaultRowHeight="13.5" x14ac:dyDescent="0.15"/>
  <cols>
    <col min="1" max="1" width="1.75" style="1" customWidth="1"/>
    <col min="2" max="2" width="23.875" style="1" customWidth="1"/>
    <col min="3" max="3" width="0.875" style="1" customWidth="1"/>
    <col min="4" max="6" width="20.125" style="1" customWidth="1"/>
    <col min="7" max="9" width="15" style="1" customWidth="1"/>
    <col min="10" max="1025" width="9" style="1" customWidth="1"/>
  </cols>
  <sheetData>
    <row r="1" spans="1:9" ht="15" customHeight="1" x14ac:dyDescent="0.15">
      <c r="A1" s="3" t="s">
        <v>102</v>
      </c>
      <c r="B1" s="3"/>
      <c r="C1" s="3"/>
      <c r="D1" s="10"/>
    </row>
    <row r="2" spans="1:9" ht="5.0999999999999996" customHeight="1" x14ac:dyDescent="0.15">
      <c r="A2" s="3"/>
      <c r="B2" s="3"/>
      <c r="C2" s="3"/>
      <c r="D2" s="10"/>
    </row>
    <row r="3" spans="1:9" s="13" customFormat="1" ht="15" customHeight="1" thickBot="1" x14ac:dyDescent="0.2">
      <c r="A3" s="76" t="s">
        <v>63</v>
      </c>
      <c r="B3" s="76"/>
      <c r="C3" s="76"/>
      <c r="F3" s="78" t="s">
        <v>103</v>
      </c>
    </row>
    <row r="4" spans="1:9" s="85" customFormat="1" ht="15" customHeight="1" thickTop="1" thickBot="1" x14ac:dyDescent="0.2">
      <c r="A4" s="81"/>
      <c r="B4" s="104"/>
      <c r="C4" s="82" t="s">
        <v>3</v>
      </c>
      <c r="D4" s="753" t="s">
        <v>10</v>
      </c>
      <c r="E4" s="754" t="s">
        <v>65</v>
      </c>
      <c r="F4" s="753" t="s">
        <v>66</v>
      </c>
    </row>
    <row r="5" spans="1:9" s="85" customFormat="1" ht="15" customHeight="1" thickTop="1" x14ac:dyDescent="0.15">
      <c r="A5" s="91" t="s">
        <v>67</v>
      </c>
      <c r="B5" s="105"/>
      <c r="C5" s="86"/>
      <c r="D5" s="753"/>
      <c r="E5" s="754"/>
      <c r="F5" s="753"/>
    </row>
    <row r="6" spans="1:9" s="106" customFormat="1" ht="18" customHeight="1" x14ac:dyDescent="0.15">
      <c r="A6" s="751" t="s">
        <v>68</v>
      </c>
      <c r="B6" s="751"/>
      <c r="C6" s="87"/>
      <c r="D6" s="535">
        <f>SUM(D8:D15)</f>
        <v>72808713</v>
      </c>
      <c r="E6" s="535">
        <f>F6-D6</f>
        <v>-1453099</v>
      </c>
      <c r="F6" s="535">
        <f>SUM(F8:F15)</f>
        <v>71355614</v>
      </c>
    </row>
    <row r="7" spans="1:9" s="85" customFormat="1" ht="18" customHeight="1" x14ac:dyDescent="0.15">
      <c r="A7" s="107"/>
      <c r="B7" s="89"/>
      <c r="C7" s="90"/>
      <c r="D7" s="538"/>
      <c r="E7" s="538"/>
      <c r="F7" s="538"/>
    </row>
    <row r="8" spans="1:9" s="85" customFormat="1" ht="18" customHeight="1" x14ac:dyDescent="0.15">
      <c r="A8" s="107"/>
      <c r="B8" s="89" t="s">
        <v>104</v>
      </c>
      <c r="C8" s="90"/>
      <c r="D8" s="538">
        <v>15449446</v>
      </c>
      <c r="E8" s="538">
        <f t="shared" ref="E8:E15" si="0">F8-D8</f>
        <v>62901</v>
      </c>
      <c r="F8" s="538">
        <v>15512347</v>
      </c>
    </row>
    <row r="9" spans="1:9" s="85" customFormat="1" ht="18" customHeight="1" x14ac:dyDescent="0.15">
      <c r="A9" s="107"/>
      <c r="B9" s="89" t="s">
        <v>105</v>
      </c>
      <c r="C9" s="90"/>
      <c r="D9" s="538">
        <v>4</v>
      </c>
      <c r="E9" s="538">
        <f t="shared" si="0"/>
        <v>0</v>
      </c>
      <c r="F9" s="538">
        <v>4</v>
      </c>
    </row>
    <row r="10" spans="1:9" s="85" customFormat="1" ht="18" customHeight="1" x14ac:dyDescent="0.15">
      <c r="A10" s="107"/>
      <c r="B10" s="89" t="s">
        <v>81</v>
      </c>
      <c r="C10" s="90"/>
      <c r="D10" s="538">
        <v>161</v>
      </c>
      <c r="E10" s="538">
        <f t="shared" si="0"/>
        <v>0</v>
      </c>
      <c r="F10" s="538">
        <v>161</v>
      </c>
    </row>
    <row r="11" spans="1:9" s="85" customFormat="1" ht="18" customHeight="1" x14ac:dyDescent="0.15">
      <c r="A11" s="107"/>
      <c r="B11" s="89" t="s">
        <v>82</v>
      </c>
      <c r="C11" s="90"/>
      <c r="D11" s="538">
        <v>700</v>
      </c>
      <c r="E11" s="538">
        <f t="shared" si="0"/>
        <v>68743</v>
      </c>
      <c r="F11" s="538">
        <v>69443</v>
      </c>
    </row>
    <row r="12" spans="1:9" s="85" customFormat="1" ht="18" customHeight="1" x14ac:dyDescent="0.15">
      <c r="A12" s="107"/>
      <c r="B12" s="89" t="s">
        <v>83</v>
      </c>
      <c r="C12" s="90"/>
      <c r="D12" s="538">
        <v>47567610</v>
      </c>
      <c r="E12" s="538">
        <f t="shared" si="0"/>
        <v>-1382762</v>
      </c>
      <c r="F12" s="538">
        <v>46184848</v>
      </c>
    </row>
    <row r="13" spans="1:9" s="85" customFormat="1" ht="18" customHeight="1" x14ac:dyDescent="0.15">
      <c r="A13" s="107"/>
      <c r="B13" s="89" t="s">
        <v>86</v>
      </c>
      <c r="C13" s="90"/>
      <c r="D13" s="538">
        <v>9689516</v>
      </c>
      <c r="E13" s="538">
        <f t="shared" si="0"/>
        <v>-612148</v>
      </c>
      <c r="F13" s="538">
        <v>9077368</v>
      </c>
    </row>
    <row r="14" spans="1:9" s="85" customFormat="1" ht="18" customHeight="1" x14ac:dyDescent="0.15">
      <c r="A14" s="107"/>
      <c r="B14" s="89" t="s">
        <v>87</v>
      </c>
      <c r="C14" s="90"/>
      <c r="D14" s="538">
        <v>1</v>
      </c>
      <c r="E14" s="538">
        <f t="shared" si="0"/>
        <v>415112</v>
      </c>
      <c r="F14" s="538">
        <v>415113</v>
      </c>
    </row>
    <row r="15" spans="1:9" s="85" customFormat="1" ht="18" customHeight="1" x14ac:dyDescent="0.15">
      <c r="A15" s="108"/>
      <c r="B15" s="92" t="s">
        <v>88</v>
      </c>
      <c r="C15" s="93"/>
      <c r="D15" s="95">
        <v>101275</v>
      </c>
      <c r="E15" s="95">
        <f t="shared" si="0"/>
        <v>-4945</v>
      </c>
      <c r="F15" s="548">
        <v>96330</v>
      </c>
      <c r="G15" s="109"/>
      <c r="H15" s="109"/>
      <c r="I15" s="109"/>
    </row>
    <row r="16" spans="1:9" ht="15" customHeight="1" x14ac:dyDescent="0.15">
      <c r="B16" s="80"/>
      <c r="C16" s="80"/>
      <c r="D16" s="77"/>
      <c r="E16" s="77"/>
      <c r="F16" s="77"/>
    </row>
    <row r="17" spans="1:9" ht="15" customHeight="1" x14ac:dyDescent="0.15"/>
    <row r="18" spans="1:9" ht="15" customHeight="1" x14ac:dyDescent="0.15"/>
    <row r="19" spans="1:9" ht="15" customHeight="1" thickBot="1" x14ac:dyDescent="0.2">
      <c r="A19" s="76" t="s">
        <v>89</v>
      </c>
      <c r="C19" s="13"/>
      <c r="D19" s="13"/>
      <c r="E19" s="13"/>
      <c r="F19" s="78"/>
    </row>
    <row r="20" spans="1:9" s="85" customFormat="1" ht="15" customHeight="1" thickTop="1" thickBot="1" x14ac:dyDescent="0.2">
      <c r="A20" s="81"/>
      <c r="B20" s="752" t="s">
        <v>3</v>
      </c>
      <c r="C20" s="752"/>
      <c r="D20" s="753" t="s">
        <v>10</v>
      </c>
      <c r="E20" s="753" t="s">
        <v>65</v>
      </c>
      <c r="F20" s="753" t="s">
        <v>66</v>
      </c>
    </row>
    <row r="21" spans="1:9" s="85" customFormat="1" ht="15" customHeight="1" thickTop="1" x14ac:dyDescent="0.15">
      <c r="A21" s="91" t="s">
        <v>67</v>
      </c>
      <c r="B21" s="105"/>
      <c r="C21" s="86"/>
      <c r="D21" s="753"/>
      <c r="E21" s="753"/>
      <c r="F21" s="753"/>
    </row>
    <row r="22" spans="1:9" s="85" customFormat="1" ht="18" customHeight="1" x14ac:dyDescent="0.15">
      <c r="A22" s="751" t="s">
        <v>68</v>
      </c>
      <c r="B22" s="751"/>
      <c r="C22" s="110"/>
      <c r="D22" s="537">
        <f>SUM(D24:D30)</f>
        <v>72808713</v>
      </c>
      <c r="E22" s="537">
        <f>F22-D22</f>
        <v>-1453099</v>
      </c>
      <c r="F22" s="535">
        <f>SUM(F24:F30)</f>
        <v>71355614</v>
      </c>
    </row>
    <row r="23" spans="1:9" s="85" customFormat="1" ht="18" customHeight="1" x14ac:dyDescent="0.15">
      <c r="A23" s="96"/>
      <c r="B23" s="89"/>
      <c r="C23" s="111"/>
      <c r="D23" s="539"/>
      <c r="E23" s="538"/>
      <c r="F23" s="539"/>
    </row>
    <row r="24" spans="1:9" s="85" customFormat="1" ht="18" customHeight="1" x14ac:dyDescent="0.15">
      <c r="A24" s="96"/>
      <c r="B24" s="89" t="s">
        <v>106</v>
      </c>
      <c r="C24" s="111"/>
      <c r="D24" s="539">
        <v>2416882</v>
      </c>
      <c r="E24" s="538">
        <f t="shared" ref="E24:E30" si="1">F24-D24</f>
        <v>-226170</v>
      </c>
      <c r="F24" s="539">
        <v>2190712</v>
      </c>
    </row>
    <row r="25" spans="1:9" s="85" customFormat="1" ht="18" customHeight="1" x14ac:dyDescent="0.15">
      <c r="A25" s="96"/>
      <c r="B25" s="89" t="s">
        <v>107</v>
      </c>
      <c r="C25" s="111"/>
      <c r="D25" s="539">
        <v>47318999</v>
      </c>
      <c r="E25" s="538">
        <f t="shared" si="1"/>
        <v>-1385125</v>
      </c>
      <c r="F25" s="539">
        <v>45933874</v>
      </c>
    </row>
    <row r="26" spans="1:9" s="85" customFormat="1" ht="18" customHeight="1" x14ac:dyDescent="0.15">
      <c r="A26" s="96"/>
      <c r="B26" s="89" t="s">
        <v>108</v>
      </c>
      <c r="C26" s="111"/>
      <c r="D26" s="539">
        <v>22101003</v>
      </c>
      <c r="E26" s="538">
        <f t="shared" si="1"/>
        <v>-188414</v>
      </c>
      <c r="F26" s="539">
        <v>21912589</v>
      </c>
    </row>
    <row r="27" spans="1:9" s="85" customFormat="1" ht="18" customHeight="1" x14ac:dyDescent="0.15">
      <c r="A27" s="96"/>
      <c r="B27" s="89" t="s">
        <v>109</v>
      </c>
      <c r="C27" s="111"/>
      <c r="D27" s="539">
        <v>2</v>
      </c>
      <c r="E27" s="538">
        <f t="shared" si="1"/>
        <v>0</v>
      </c>
      <c r="F27" s="539">
        <v>2</v>
      </c>
    </row>
    <row r="28" spans="1:9" s="85" customFormat="1" ht="18" customHeight="1" x14ac:dyDescent="0.15">
      <c r="A28" s="96"/>
      <c r="B28" s="89" t="s">
        <v>110</v>
      </c>
      <c r="C28" s="111"/>
      <c r="D28" s="539">
        <v>658366</v>
      </c>
      <c r="E28" s="538">
        <f t="shared" si="1"/>
        <v>-78243</v>
      </c>
      <c r="F28" s="539">
        <v>580123</v>
      </c>
    </row>
    <row r="29" spans="1:9" s="85" customFormat="1" ht="18" customHeight="1" x14ac:dyDescent="0.15">
      <c r="A29" s="96"/>
      <c r="B29" s="89" t="s">
        <v>111</v>
      </c>
      <c r="C29" s="111"/>
      <c r="D29" s="539">
        <v>113461</v>
      </c>
      <c r="E29" s="538">
        <f t="shared" si="1"/>
        <v>424853</v>
      </c>
      <c r="F29" s="539">
        <v>538314</v>
      </c>
    </row>
    <row r="30" spans="1:9" s="85" customFormat="1" ht="18" customHeight="1" x14ac:dyDescent="0.15">
      <c r="A30" s="112"/>
      <c r="B30" s="92" t="s">
        <v>112</v>
      </c>
      <c r="C30" s="113"/>
      <c r="D30" s="94">
        <v>200000</v>
      </c>
      <c r="E30" s="95">
        <f t="shared" si="1"/>
        <v>0</v>
      </c>
      <c r="F30" s="94">
        <v>200000</v>
      </c>
      <c r="G30" s="109"/>
      <c r="H30" s="109"/>
      <c r="I30" s="109"/>
    </row>
    <row r="31" spans="1:9" ht="15" customHeight="1" x14ac:dyDescent="0.15">
      <c r="A31" s="80" t="s">
        <v>58</v>
      </c>
      <c r="B31" s="77"/>
      <c r="C31" s="77"/>
      <c r="D31" s="77"/>
      <c r="E31" s="77"/>
      <c r="F31" s="78" t="s">
        <v>100</v>
      </c>
    </row>
  </sheetData>
  <mergeCells count="9">
    <mergeCell ref="A22:B22"/>
    <mergeCell ref="D4:D5"/>
    <mergeCell ref="E4:E5"/>
    <mergeCell ref="F4:F5"/>
    <mergeCell ref="A6:B6"/>
    <mergeCell ref="B20:C20"/>
    <mergeCell ref="D20:D21"/>
    <mergeCell ref="E20:E21"/>
    <mergeCell ref="F20:F21"/>
  </mergeCells>
  <phoneticPr fontId="14"/>
  <printOptions horizontalCentered="1"/>
  <pageMargins left="0.78740157480314965" right="0.78740157480314965" top="0.39370078740157483" bottom="0.39370078740157483" header="0.51181102362204722" footer="0.51181102362204722"/>
  <pageSetup paperSize="9" firstPageNumber="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D41-F2EC-4C2A-944B-24CD96A6DC56}">
  <dimension ref="A1:AMK29"/>
  <sheetViews>
    <sheetView zoomScaleNormal="100" zoomScaleSheetLayoutView="100" zoomScalePageLayoutView="80" workbookViewId="0"/>
  </sheetViews>
  <sheetFormatPr defaultRowHeight="13.5" x14ac:dyDescent="0.15"/>
  <cols>
    <col min="1" max="1" width="0.875" style="1" customWidth="1"/>
    <col min="2" max="2" width="1.875" style="1" customWidth="1"/>
    <col min="3" max="3" width="23.125" style="1" customWidth="1"/>
    <col min="4" max="4" width="0.875" style="1" customWidth="1"/>
    <col min="5" max="7" width="20.125" style="1" customWidth="1"/>
    <col min="8" max="8" width="13.5" style="1" customWidth="1"/>
    <col min="9" max="9" width="15.375" style="1" customWidth="1"/>
    <col min="10" max="10" width="13.5" style="1" customWidth="1"/>
    <col min="11" max="1025" width="9" style="1" customWidth="1"/>
  </cols>
  <sheetData>
    <row r="1" spans="1:10" ht="15" customHeight="1" x14ac:dyDescent="0.15">
      <c r="A1" s="3" t="s">
        <v>113</v>
      </c>
      <c r="B1" s="3"/>
      <c r="D1" s="3"/>
      <c r="E1" s="10"/>
    </row>
    <row r="2" spans="1:10" ht="5.0999999999999996" customHeight="1" x14ac:dyDescent="0.15">
      <c r="A2" s="3"/>
      <c r="B2" s="3"/>
      <c r="D2" s="3"/>
      <c r="E2" s="10"/>
    </row>
    <row r="3" spans="1:10" s="13" customFormat="1" ht="15" customHeight="1" thickBot="1" x14ac:dyDescent="0.2">
      <c r="A3" s="76" t="s">
        <v>63</v>
      </c>
      <c r="B3" s="76"/>
      <c r="D3" s="76"/>
      <c r="G3" s="78" t="s">
        <v>103</v>
      </c>
    </row>
    <row r="4" spans="1:10" s="85" customFormat="1" ht="15" customHeight="1" thickTop="1" thickBot="1" x14ac:dyDescent="0.2">
      <c r="A4" s="81"/>
      <c r="B4" s="104"/>
      <c r="C4" s="752" t="s">
        <v>3</v>
      </c>
      <c r="D4" s="752"/>
      <c r="E4" s="753" t="s">
        <v>10</v>
      </c>
      <c r="F4" s="754" t="s">
        <v>65</v>
      </c>
      <c r="G4" s="753" t="s">
        <v>66</v>
      </c>
    </row>
    <row r="5" spans="1:10" s="85" customFormat="1" ht="15" customHeight="1" thickTop="1" x14ac:dyDescent="0.15">
      <c r="A5" s="91" t="s">
        <v>67</v>
      </c>
      <c r="B5" s="105"/>
      <c r="C5" s="105"/>
      <c r="D5" s="86"/>
      <c r="E5" s="753"/>
      <c r="F5" s="754"/>
      <c r="G5" s="753"/>
    </row>
    <row r="6" spans="1:10" s="76" customFormat="1" ht="15" customHeight="1" x14ac:dyDescent="0.15">
      <c r="A6" s="114"/>
      <c r="B6" s="757" t="s">
        <v>68</v>
      </c>
      <c r="C6" s="757"/>
      <c r="D6" s="87"/>
      <c r="E6" s="535">
        <f>SUM(E8:E16)</f>
        <v>68260129</v>
      </c>
      <c r="F6" s="535">
        <f>G6-E6</f>
        <v>2462868</v>
      </c>
      <c r="G6" s="535">
        <f>SUM(G8:G16)</f>
        <v>70722997</v>
      </c>
    </row>
    <row r="7" spans="1:10" s="72" customFormat="1" ht="15" customHeight="1" x14ac:dyDescent="0.15">
      <c r="A7" s="88"/>
      <c r="C7" s="89"/>
      <c r="D7" s="90"/>
      <c r="E7" s="538"/>
      <c r="F7" s="538"/>
      <c r="G7" s="538"/>
    </row>
    <row r="8" spans="1:10" s="72" customFormat="1" ht="15" customHeight="1" x14ac:dyDescent="0.15">
      <c r="A8" s="88"/>
      <c r="C8" s="89" t="s">
        <v>114</v>
      </c>
      <c r="D8" s="90"/>
      <c r="E8" s="538">
        <v>13087730</v>
      </c>
      <c r="F8" s="538">
        <f t="shared" ref="F8:F16" si="0">G8-E8</f>
        <v>-51680</v>
      </c>
      <c r="G8" s="538">
        <v>13036050</v>
      </c>
    </row>
    <row r="9" spans="1:10" s="72" customFormat="1" ht="15" customHeight="1" x14ac:dyDescent="0.15">
      <c r="A9" s="88"/>
      <c r="C9" s="89" t="s">
        <v>81</v>
      </c>
      <c r="D9" s="90"/>
      <c r="E9" s="538">
        <v>1</v>
      </c>
      <c r="F9" s="538">
        <f t="shared" si="0"/>
        <v>0</v>
      </c>
      <c r="G9" s="538">
        <v>1</v>
      </c>
    </row>
    <row r="10" spans="1:10" s="72" customFormat="1" ht="15" customHeight="1" x14ac:dyDescent="0.15">
      <c r="A10" s="88"/>
      <c r="C10" s="89" t="s">
        <v>82</v>
      </c>
      <c r="D10" s="90"/>
      <c r="E10" s="538">
        <v>16121188</v>
      </c>
      <c r="F10" s="538">
        <f t="shared" si="0"/>
        <v>385105</v>
      </c>
      <c r="G10" s="538">
        <v>16506293</v>
      </c>
    </row>
    <row r="11" spans="1:10" s="72" customFormat="1" ht="15" customHeight="1" x14ac:dyDescent="0.15">
      <c r="A11" s="88"/>
      <c r="C11" s="89" t="s">
        <v>83</v>
      </c>
      <c r="D11" s="90"/>
      <c r="E11" s="538">
        <v>9686036</v>
      </c>
      <c r="F11" s="538">
        <f t="shared" si="0"/>
        <v>117128</v>
      </c>
      <c r="G11" s="538">
        <v>9803164</v>
      </c>
    </row>
    <row r="12" spans="1:10" s="72" customFormat="1" ht="15" customHeight="1" x14ac:dyDescent="0.15">
      <c r="A12" s="88"/>
      <c r="C12" s="89" t="s">
        <v>115</v>
      </c>
      <c r="D12" s="90"/>
      <c r="E12" s="539">
        <v>17654678</v>
      </c>
      <c r="F12" s="538">
        <f t="shared" si="0"/>
        <v>174088</v>
      </c>
      <c r="G12" s="538">
        <v>17828766</v>
      </c>
    </row>
    <row r="13" spans="1:10" s="72" customFormat="1" ht="15" customHeight="1" x14ac:dyDescent="0.15">
      <c r="A13" s="88"/>
      <c r="C13" s="89" t="s">
        <v>84</v>
      </c>
      <c r="D13" s="90"/>
      <c r="E13" s="539">
        <v>3260</v>
      </c>
      <c r="F13" s="538">
        <f t="shared" si="0"/>
        <v>3210</v>
      </c>
      <c r="G13" s="538">
        <v>6470</v>
      </c>
    </row>
    <row r="14" spans="1:10" s="72" customFormat="1" ht="15" customHeight="1" x14ac:dyDescent="0.15">
      <c r="A14" s="88"/>
      <c r="C14" s="89" t="s">
        <v>86</v>
      </c>
      <c r="D14" s="90"/>
      <c r="E14" s="538">
        <v>11677454</v>
      </c>
      <c r="F14" s="538">
        <f t="shared" si="0"/>
        <v>-76383</v>
      </c>
      <c r="G14" s="538">
        <v>11601071</v>
      </c>
    </row>
    <row r="15" spans="1:10" s="72" customFormat="1" ht="15" customHeight="1" x14ac:dyDescent="0.15">
      <c r="A15" s="88"/>
      <c r="C15" s="89" t="s">
        <v>87</v>
      </c>
      <c r="D15" s="90"/>
      <c r="E15" s="538">
        <v>2</v>
      </c>
      <c r="F15" s="538">
        <f t="shared" si="0"/>
        <v>1901720</v>
      </c>
      <c r="G15" s="545">
        <v>1901722</v>
      </c>
    </row>
    <row r="16" spans="1:10" s="72" customFormat="1" ht="15" customHeight="1" x14ac:dyDescent="0.15">
      <c r="A16" s="91"/>
      <c r="B16" s="105"/>
      <c r="C16" s="115" t="s">
        <v>88</v>
      </c>
      <c r="D16" s="93"/>
      <c r="E16" s="95">
        <v>29780</v>
      </c>
      <c r="F16" s="95">
        <f t="shared" si="0"/>
        <v>9680</v>
      </c>
      <c r="G16" s="548">
        <v>39460</v>
      </c>
      <c r="H16" s="102"/>
      <c r="I16" s="102"/>
      <c r="J16" s="102"/>
    </row>
    <row r="17" spans="1:10" s="8" customFormat="1" ht="15" customHeight="1" x14ac:dyDescent="0.15"/>
    <row r="18" spans="1:10" s="8" customFormat="1" ht="15" customHeight="1" thickBot="1" x14ac:dyDescent="0.2">
      <c r="A18" s="76" t="s">
        <v>89</v>
      </c>
      <c r="B18" s="76"/>
      <c r="D18" s="76"/>
      <c r="E18" s="13"/>
      <c r="F18" s="13"/>
    </row>
    <row r="19" spans="1:10" s="85" customFormat="1" ht="15" customHeight="1" thickTop="1" thickBot="1" x14ac:dyDescent="0.2">
      <c r="A19" s="81"/>
      <c r="B19" s="104"/>
      <c r="C19" s="752" t="s">
        <v>3</v>
      </c>
      <c r="D19" s="752"/>
      <c r="E19" s="753" t="s">
        <v>10</v>
      </c>
      <c r="F19" s="754" t="s">
        <v>65</v>
      </c>
      <c r="G19" s="753" t="s">
        <v>66</v>
      </c>
    </row>
    <row r="20" spans="1:10" s="85" customFormat="1" ht="15" customHeight="1" thickTop="1" x14ac:dyDescent="0.15">
      <c r="A20" s="91" t="s">
        <v>67</v>
      </c>
      <c r="B20" s="105"/>
      <c r="C20" s="105"/>
      <c r="D20" s="86"/>
      <c r="E20" s="753"/>
      <c r="F20" s="754"/>
      <c r="G20" s="753"/>
    </row>
    <row r="21" spans="1:10" s="85" customFormat="1" ht="15" customHeight="1" x14ac:dyDescent="0.15">
      <c r="A21" s="96"/>
      <c r="B21" s="757" t="s">
        <v>68</v>
      </c>
      <c r="C21" s="757"/>
      <c r="D21" s="116"/>
      <c r="E21" s="537">
        <f>SUM(E23:E27)</f>
        <v>68260129</v>
      </c>
      <c r="F21" s="537">
        <f>G21-E21</f>
        <v>2462868</v>
      </c>
      <c r="G21" s="535">
        <f>SUM(G23:G27)</f>
        <v>70722997</v>
      </c>
    </row>
    <row r="22" spans="1:10" s="85" customFormat="1" ht="15" customHeight="1" x14ac:dyDescent="0.15">
      <c r="A22" s="96"/>
      <c r="C22" s="89"/>
      <c r="D22" s="90"/>
      <c r="E22" s="539"/>
      <c r="F22" s="538"/>
      <c r="G22" s="539"/>
    </row>
    <row r="23" spans="1:10" s="85" customFormat="1" ht="15" customHeight="1" x14ac:dyDescent="0.15">
      <c r="A23" s="96"/>
      <c r="C23" s="89" t="s">
        <v>91</v>
      </c>
      <c r="D23" s="90"/>
      <c r="E23" s="539">
        <v>1591525</v>
      </c>
      <c r="F23" s="538">
        <f>G23-E23</f>
        <v>-79304</v>
      </c>
      <c r="G23" s="539">
        <v>1512221</v>
      </c>
    </row>
    <row r="24" spans="1:10" s="85" customFormat="1" ht="15" customHeight="1" x14ac:dyDescent="0.15">
      <c r="A24" s="96"/>
      <c r="C24" s="89" t="s">
        <v>107</v>
      </c>
      <c r="D24" s="90"/>
      <c r="E24" s="539">
        <v>63705596</v>
      </c>
      <c r="F24" s="538">
        <f>G24-E24</f>
        <v>615657</v>
      </c>
      <c r="G24" s="539">
        <v>64321253</v>
      </c>
    </row>
    <row r="25" spans="1:10" s="85" customFormat="1" ht="15" customHeight="1" x14ac:dyDescent="0.15">
      <c r="A25" s="96"/>
      <c r="C25" s="89" t="s">
        <v>116</v>
      </c>
      <c r="D25" s="90"/>
      <c r="E25" s="539">
        <v>3260</v>
      </c>
      <c r="F25" s="538">
        <f>G25-E25</f>
        <v>1118396</v>
      </c>
      <c r="G25" s="539">
        <v>1121656</v>
      </c>
    </row>
    <row r="26" spans="1:10" s="85" customFormat="1" ht="15" customHeight="1" x14ac:dyDescent="0.15">
      <c r="A26" s="96"/>
      <c r="C26" s="89" t="s">
        <v>117</v>
      </c>
      <c r="D26" s="90"/>
      <c r="E26" s="539">
        <v>2920871</v>
      </c>
      <c r="F26" s="538">
        <f>G26-E26</f>
        <v>-21839</v>
      </c>
      <c r="G26" s="539">
        <v>2899032</v>
      </c>
    </row>
    <row r="27" spans="1:10" s="85" customFormat="1" ht="15" customHeight="1" x14ac:dyDescent="0.15">
      <c r="A27" s="112"/>
      <c r="B27" s="117"/>
      <c r="C27" s="92" t="s">
        <v>98</v>
      </c>
      <c r="D27" s="93"/>
      <c r="E27" s="94">
        <v>38877</v>
      </c>
      <c r="F27" s="95">
        <f>G27-E27</f>
        <v>829958</v>
      </c>
      <c r="G27" s="94">
        <v>868835</v>
      </c>
      <c r="H27" s="109"/>
      <c r="I27" s="109"/>
      <c r="J27" s="109"/>
    </row>
    <row r="28" spans="1:10" ht="15" customHeight="1" x14ac:dyDescent="0.15">
      <c r="A28" s="80" t="s">
        <v>58</v>
      </c>
      <c r="B28" s="80"/>
      <c r="C28" s="77"/>
      <c r="D28" s="77"/>
      <c r="E28" s="77"/>
      <c r="F28" s="77"/>
      <c r="G28" s="78" t="s">
        <v>100</v>
      </c>
    </row>
    <row r="29" spans="1:10" x14ac:dyDescent="0.15">
      <c r="C29" s="8"/>
      <c r="D29" s="8"/>
      <c r="E29" s="54"/>
      <c r="F29" s="8"/>
      <c r="G29" s="8"/>
    </row>
  </sheetData>
  <mergeCells count="10">
    <mergeCell ref="B21:C21"/>
    <mergeCell ref="C4:D4"/>
    <mergeCell ref="E4:E5"/>
    <mergeCell ref="F4:F5"/>
    <mergeCell ref="G4:G5"/>
    <mergeCell ref="B6:C6"/>
    <mergeCell ref="C19:D19"/>
    <mergeCell ref="E19:E20"/>
    <mergeCell ref="F19:F20"/>
    <mergeCell ref="G19:G20"/>
  </mergeCells>
  <phoneticPr fontId="14"/>
  <printOptions horizontalCentered="1"/>
  <pageMargins left="0" right="0" top="0.39370078740157483" bottom="0.39370078740157483" header="0.51181102362204722" footer="0.51181102362204722"/>
  <pageSetup paperSize="9" firstPageNumber="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1F4C5-2125-46BB-AEC3-31C026E3C619}">
  <dimension ref="A1:AMK26"/>
  <sheetViews>
    <sheetView zoomScaleNormal="100" zoomScaleSheetLayoutView="100" zoomScalePageLayoutView="80" workbookViewId="0"/>
  </sheetViews>
  <sheetFormatPr defaultRowHeight="13.5" x14ac:dyDescent="0.15"/>
  <cols>
    <col min="1" max="1" width="0.875" style="1" customWidth="1"/>
    <col min="2" max="2" width="1.875" style="1" customWidth="1"/>
    <col min="3" max="3" width="23.125" style="1" customWidth="1"/>
    <col min="4" max="4" width="0.875" style="1" customWidth="1"/>
    <col min="5" max="7" width="20.125" style="1" customWidth="1"/>
    <col min="8" max="10" width="15" style="1" customWidth="1"/>
    <col min="11" max="1025" width="9" style="1" customWidth="1"/>
  </cols>
  <sheetData>
    <row r="1" spans="1:10" ht="15" customHeight="1" x14ac:dyDescent="0.15">
      <c r="A1" s="3" t="s">
        <v>541</v>
      </c>
      <c r="B1" s="3"/>
      <c r="C1" s="3"/>
      <c r="D1" s="3"/>
      <c r="E1" s="10"/>
    </row>
    <row r="2" spans="1:10" ht="5.0999999999999996" customHeight="1" x14ac:dyDescent="0.15">
      <c r="B2" s="3"/>
      <c r="C2" s="3"/>
      <c r="D2" s="3"/>
      <c r="E2" s="10"/>
    </row>
    <row r="3" spans="1:10" s="13" customFormat="1" ht="15" customHeight="1" thickBot="1" x14ac:dyDescent="0.2">
      <c r="B3" s="76" t="s">
        <v>63</v>
      </c>
      <c r="C3" s="76"/>
      <c r="D3" s="76"/>
      <c r="G3" s="78" t="s">
        <v>103</v>
      </c>
    </row>
    <row r="4" spans="1:10" s="85" customFormat="1" ht="15" customHeight="1" thickTop="1" thickBot="1" x14ac:dyDescent="0.2">
      <c r="A4" s="118"/>
      <c r="B4" s="104"/>
      <c r="C4" s="752" t="s">
        <v>3</v>
      </c>
      <c r="D4" s="752"/>
      <c r="E4" s="753" t="s">
        <v>10</v>
      </c>
      <c r="F4" s="754" t="s">
        <v>65</v>
      </c>
      <c r="G4" s="753" t="s">
        <v>66</v>
      </c>
    </row>
    <row r="5" spans="1:10" s="85" customFormat="1" ht="15" customHeight="1" thickTop="1" x14ac:dyDescent="0.15">
      <c r="A5" s="96"/>
      <c r="B5" s="72" t="s">
        <v>67</v>
      </c>
      <c r="C5" s="72"/>
      <c r="D5" s="86"/>
      <c r="E5" s="753"/>
      <c r="F5" s="754"/>
      <c r="G5" s="753"/>
    </row>
    <row r="6" spans="1:10" s="76" customFormat="1" ht="15" customHeight="1" x14ac:dyDescent="0.15">
      <c r="A6" s="119"/>
      <c r="B6" s="757" t="s">
        <v>68</v>
      </c>
      <c r="C6" s="757"/>
      <c r="D6" s="87"/>
      <c r="E6" s="535">
        <f>SUM(E8:E13)</f>
        <v>18890245</v>
      </c>
      <c r="F6" s="535">
        <f>G6-E6</f>
        <v>105155</v>
      </c>
      <c r="G6" s="535">
        <f>SUM(G8:G13)</f>
        <v>18995400</v>
      </c>
    </row>
    <row r="7" spans="1:10" s="72" customFormat="1" ht="15" customHeight="1" x14ac:dyDescent="0.15">
      <c r="A7" s="88"/>
      <c r="C7" s="89"/>
      <c r="D7" s="90"/>
      <c r="E7" s="538"/>
      <c r="F7" s="538"/>
      <c r="G7" s="538"/>
    </row>
    <row r="8" spans="1:10" s="85" customFormat="1" ht="15" customHeight="1" x14ac:dyDescent="0.15">
      <c r="A8" s="96"/>
      <c r="C8" s="120" t="s">
        <v>118</v>
      </c>
      <c r="D8" s="121"/>
      <c r="E8" s="538">
        <v>7716282</v>
      </c>
      <c r="F8" s="538">
        <f t="shared" ref="F8:F13" si="0">G8-E8</f>
        <v>12709</v>
      </c>
      <c r="G8" s="538">
        <v>7728991</v>
      </c>
    </row>
    <row r="9" spans="1:10" s="72" customFormat="1" ht="15" customHeight="1" x14ac:dyDescent="0.15">
      <c r="A9" s="88"/>
      <c r="C9" s="89" t="s">
        <v>81</v>
      </c>
      <c r="D9" s="90"/>
      <c r="E9" s="538">
        <v>15</v>
      </c>
      <c r="F9" s="538">
        <f t="shared" si="0"/>
        <v>0</v>
      </c>
      <c r="G9" s="538">
        <v>15</v>
      </c>
    </row>
    <row r="10" spans="1:10" s="72" customFormat="1" ht="15" customHeight="1" x14ac:dyDescent="0.15">
      <c r="A10" s="88"/>
      <c r="C10" s="89" t="s">
        <v>119</v>
      </c>
      <c r="D10" s="90"/>
      <c r="E10" s="539">
        <v>55310</v>
      </c>
      <c r="F10" s="538">
        <f t="shared" si="0"/>
        <v>-5342</v>
      </c>
      <c r="G10" s="538">
        <v>49968</v>
      </c>
    </row>
    <row r="11" spans="1:10" s="72" customFormat="1" ht="15" customHeight="1" x14ac:dyDescent="0.15">
      <c r="A11" s="88"/>
      <c r="C11" s="89" t="s">
        <v>86</v>
      </c>
      <c r="D11" s="90"/>
      <c r="E11" s="538">
        <v>10498377</v>
      </c>
      <c r="F11" s="538">
        <f t="shared" si="0"/>
        <v>-85263</v>
      </c>
      <c r="G11" s="538">
        <v>10413114</v>
      </c>
    </row>
    <row r="12" spans="1:10" s="72" customFormat="1" ht="15" customHeight="1" x14ac:dyDescent="0.15">
      <c r="A12" s="88"/>
      <c r="C12" s="89" t="s">
        <v>87</v>
      </c>
      <c r="D12" s="90"/>
      <c r="E12" s="538">
        <v>1</v>
      </c>
      <c r="F12" s="538">
        <f t="shared" si="0"/>
        <v>180276</v>
      </c>
      <c r="G12" s="538">
        <v>180277</v>
      </c>
    </row>
    <row r="13" spans="1:10" s="72" customFormat="1" ht="15" customHeight="1" x14ac:dyDescent="0.15">
      <c r="A13" s="91"/>
      <c r="B13" s="105"/>
      <c r="C13" s="92" t="s">
        <v>88</v>
      </c>
      <c r="D13" s="93"/>
      <c r="E13" s="95">
        <v>620260</v>
      </c>
      <c r="F13" s="95">
        <f t="shared" si="0"/>
        <v>2775</v>
      </c>
      <c r="G13" s="95">
        <v>623035</v>
      </c>
      <c r="H13" s="102"/>
      <c r="I13" s="102"/>
      <c r="J13" s="102"/>
    </row>
    <row r="14" spans="1:10" s="8" customFormat="1" ht="15" customHeight="1" x14ac:dyDescent="0.15"/>
    <row r="15" spans="1:10" s="8" customFormat="1" ht="15" customHeight="1" thickBot="1" x14ac:dyDescent="0.2">
      <c r="B15" s="76" t="s">
        <v>89</v>
      </c>
      <c r="D15" s="76"/>
      <c r="E15" s="13"/>
      <c r="F15" s="13"/>
    </row>
    <row r="16" spans="1:10" s="85" customFormat="1" ht="15" customHeight="1" thickTop="1" thickBot="1" x14ac:dyDescent="0.2">
      <c r="A16" s="118"/>
      <c r="B16" s="104"/>
      <c r="C16" s="752" t="s">
        <v>3</v>
      </c>
      <c r="D16" s="752"/>
      <c r="E16" s="753" t="s">
        <v>10</v>
      </c>
      <c r="F16" s="754" t="s">
        <v>65</v>
      </c>
      <c r="G16" s="753" t="s">
        <v>66</v>
      </c>
    </row>
    <row r="17" spans="1:10" s="85" customFormat="1" ht="15" customHeight="1" thickTop="1" x14ac:dyDescent="0.15">
      <c r="A17" s="96"/>
      <c r="B17" s="72" t="s">
        <v>67</v>
      </c>
      <c r="C17" s="72"/>
      <c r="D17" s="86"/>
      <c r="E17" s="753"/>
      <c r="F17" s="754"/>
      <c r="G17" s="753"/>
    </row>
    <row r="18" spans="1:10" s="85" customFormat="1" ht="15" customHeight="1" x14ac:dyDescent="0.15">
      <c r="A18" s="122"/>
      <c r="B18" s="757" t="s">
        <v>68</v>
      </c>
      <c r="C18" s="757"/>
      <c r="D18" s="116"/>
      <c r="E18" s="537">
        <f>SUM(E20:E25)</f>
        <v>18890245</v>
      </c>
      <c r="F18" s="537">
        <f>G18-E18</f>
        <v>105155</v>
      </c>
      <c r="G18" s="535">
        <f>SUM(G20:G25)</f>
        <v>18995400</v>
      </c>
    </row>
    <row r="19" spans="1:10" s="85" customFormat="1" ht="15" customHeight="1" x14ac:dyDescent="0.15">
      <c r="A19" s="96"/>
      <c r="C19" s="89"/>
      <c r="D19" s="90"/>
      <c r="E19" s="539"/>
      <c r="F19" s="538"/>
      <c r="G19" s="539"/>
    </row>
    <row r="20" spans="1:10" s="85" customFormat="1" ht="15" customHeight="1" x14ac:dyDescent="0.15">
      <c r="A20" s="96"/>
      <c r="C20" s="89" t="s">
        <v>91</v>
      </c>
      <c r="D20" s="90"/>
      <c r="E20" s="539">
        <v>598630</v>
      </c>
      <c r="F20" s="538">
        <f t="shared" ref="F20:F25" si="1">G20-E20</f>
        <v>-42485</v>
      </c>
      <c r="G20" s="539">
        <v>556145</v>
      </c>
    </row>
    <row r="21" spans="1:10" s="85" customFormat="1" ht="15" customHeight="1" x14ac:dyDescent="0.15">
      <c r="A21" s="96"/>
      <c r="C21" s="89" t="s">
        <v>107</v>
      </c>
      <c r="D21" s="90"/>
      <c r="E21" s="539">
        <v>392000</v>
      </c>
      <c r="F21" s="538">
        <f t="shared" si="1"/>
        <v>-6580</v>
      </c>
      <c r="G21" s="539">
        <v>385420</v>
      </c>
    </row>
    <row r="22" spans="1:10" s="85" customFormat="1" ht="15" customHeight="1" x14ac:dyDescent="0.15">
      <c r="A22" s="96"/>
      <c r="C22" s="89" t="s">
        <v>80</v>
      </c>
      <c r="D22" s="90"/>
      <c r="E22" s="539">
        <v>17186946</v>
      </c>
      <c r="F22" s="538">
        <f t="shared" si="1"/>
        <v>11509</v>
      </c>
      <c r="G22" s="539">
        <v>17198455</v>
      </c>
    </row>
    <row r="23" spans="1:10" s="85" customFormat="1" ht="15" customHeight="1" x14ac:dyDescent="0.15">
      <c r="A23" s="96"/>
      <c r="C23" s="89" t="s">
        <v>110</v>
      </c>
      <c r="D23" s="90"/>
      <c r="E23" s="539">
        <v>633417</v>
      </c>
      <c r="F23" s="538">
        <f t="shared" si="1"/>
        <v>-24658</v>
      </c>
      <c r="G23" s="539">
        <v>608759</v>
      </c>
    </row>
    <row r="24" spans="1:10" s="85" customFormat="1" ht="15" customHeight="1" x14ac:dyDescent="0.15">
      <c r="A24" s="96"/>
      <c r="C24" s="89" t="s">
        <v>98</v>
      </c>
      <c r="D24" s="90"/>
      <c r="E24" s="539">
        <v>49252</v>
      </c>
      <c r="F24" s="538">
        <f t="shared" si="1"/>
        <v>167369</v>
      </c>
      <c r="G24" s="539">
        <v>216621</v>
      </c>
    </row>
    <row r="25" spans="1:10" s="85" customFormat="1" ht="15" customHeight="1" x14ac:dyDescent="0.15">
      <c r="A25" s="112"/>
      <c r="B25" s="117"/>
      <c r="C25" s="92" t="s">
        <v>99</v>
      </c>
      <c r="D25" s="93"/>
      <c r="E25" s="94">
        <v>30000</v>
      </c>
      <c r="F25" s="95">
        <f t="shared" si="1"/>
        <v>0</v>
      </c>
      <c r="G25" s="94">
        <v>30000</v>
      </c>
      <c r="H25" s="109"/>
      <c r="I25" s="109"/>
      <c r="J25" s="109"/>
    </row>
    <row r="26" spans="1:10" ht="15" customHeight="1" x14ac:dyDescent="0.15">
      <c r="B26" s="80" t="s">
        <v>58</v>
      </c>
      <c r="C26" s="77"/>
      <c r="D26" s="123"/>
      <c r="E26" s="123"/>
      <c r="F26" s="123"/>
      <c r="G26" s="124" t="s">
        <v>100</v>
      </c>
    </row>
  </sheetData>
  <mergeCells count="10">
    <mergeCell ref="B18:C18"/>
    <mergeCell ref="C4:D4"/>
    <mergeCell ref="E4:E5"/>
    <mergeCell ref="F4:F5"/>
    <mergeCell ref="G4:G5"/>
    <mergeCell ref="B6:C6"/>
    <mergeCell ref="C16:D16"/>
    <mergeCell ref="E16:E17"/>
    <mergeCell ref="F16:F17"/>
    <mergeCell ref="G16:G17"/>
  </mergeCells>
  <phoneticPr fontId="14"/>
  <printOptions horizontalCentered="1"/>
  <pageMargins left="0.74803149606299213" right="0.74803149606299213" top="0.39370078740157483" bottom="0.39370078740157483" header="0.51181102362204722" footer="0.51181102362204722"/>
  <pageSetup paperSize="9" firstPageNumber="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668B-A2A2-4CCF-A2D7-1717030473F8}">
  <dimension ref="A1:AMK45"/>
  <sheetViews>
    <sheetView zoomScaleNormal="100" zoomScaleSheetLayoutView="205" workbookViewId="0"/>
  </sheetViews>
  <sheetFormatPr defaultRowHeight="13.5" x14ac:dyDescent="0.15"/>
  <cols>
    <col min="1" max="1" width="6" style="1" customWidth="1"/>
    <col min="2" max="2" width="7.875" style="1" customWidth="1"/>
    <col min="3" max="3" width="7.5" style="1" customWidth="1"/>
    <col min="4" max="4" width="6.625" style="1" customWidth="1"/>
    <col min="5" max="5" width="5.875" style="1" customWidth="1"/>
    <col min="6" max="6" width="6.75" style="1" customWidth="1"/>
    <col min="7" max="7" width="4.25" style="1" customWidth="1"/>
    <col min="8" max="8" width="4.125" style="1" customWidth="1"/>
    <col min="9" max="9" width="4.375" style="1" customWidth="1"/>
    <col min="10" max="10" width="6" style="1" customWidth="1"/>
    <col min="11" max="11" width="7.625" style="1" customWidth="1"/>
    <col min="12" max="12" width="6.75" style="1" customWidth="1"/>
    <col min="13" max="13" width="5.875" style="1" customWidth="1"/>
    <col min="14" max="14" width="9.375" style="1" customWidth="1"/>
    <col min="15" max="1025" width="9" style="1" customWidth="1"/>
  </cols>
  <sheetData>
    <row r="1" spans="1:256" x14ac:dyDescent="0.15">
      <c r="A1" s="3" t="s">
        <v>120</v>
      </c>
      <c r="B1" s="13"/>
      <c r="C1" s="13"/>
      <c r="D1" s="13"/>
    </row>
    <row r="2" spans="1:256" ht="14.25" thickBot="1" x14ac:dyDescent="0.2">
      <c r="A2" s="76" t="s">
        <v>121</v>
      </c>
      <c r="B2" s="13"/>
      <c r="C2" s="13"/>
      <c r="D2" s="13"/>
      <c r="E2" s="13"/>
      <c r="F2" s="125"/>
      <c r="G2" s="13"/>
      <c r="H2" s="13"/>
      <c r="I2" s="13"/>
      <c r="J2" s="13"/>
      <c r="K2" s="13"/>
      <c r="L2" s="13"/>
      <c r="M2" s="126"/>
      <c r="N2" s="78" t="s">
        <v>122</v>
      </c>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row>
    <row r="3" spans="1:256" ht="5.0999999999999996" customHeight="1" thickTop="1" x14ac:dyDescent="0.15">
      <c r="A3" s="127"/>
      <c r="B3" s="128"/>
      <c r="C3" s="128"/>
      <c r="D3" s="128"/>
      <c r="E3" s="128"/>
      <c r="F3" s="129"/>
      <c r="G3" s="128"/>
      <c r="H3" s="128"/>
      <c r="I3" s="128"/>
      <c r="J3" s="128"/>
      <c r="K3" s="130"/>
      <c r="L3" s="131"/>
      <c r="M3" s="132"/>
      <c r="N3" s="13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row>
    <row r="4" spans="1:256" ht="13.5" customHeight="1" x14ac:dyDescent="0.15">
      <c r="A4" s="134" t="s">
        <v>3</v>
      </c>
      <c r="B4" s="758" t="s">
        <v>123</v>
      </c>
      <c r="C4" s="758" t="s">
        <v>124</v>
      </c>
      <c r="D4" s="758" t="s">
        <v>125</v>
      </c>
      <c r="E4" s="758" t="s">
        <v>126</v>
      </c>
      <c r="F4" s="758" t="s">
        <v>127</v>
      </c>
      <c r="G4" s="758" t="s">
        <v>128</v>
      </c>
      <c r="H4" s="758" t="s">
        <v>129</v>
      </c>
      <c r="I4" s="758" t="s">
        <v>130</v>
      </c>
      <c r="J4" s="758" t="s">
        <v>131</v>
      </c>
      <c r="K4" s="760" t="s">
        <v>132</v>
      </c>
      <c r="L4" s="135"/>
      <c r="M4" s="135"/>
      <c r="N4" s="136"/>
    </row>
    <row r="5" spans="1:256" ht="13.5" customHeight="1" x14ac:dyDescent="0.15">
      <c r="A5" s="137"/>
      <c r="B5" s="758"/>
      <c r="C5" s="758"/>
      <c r="D5" s="758"/>
      <c r="E5" s="758"/>
      <c r="F5" s="758"/>
      <c r="G5" s="758"/>
      <c r="H5" s="758"/>
      <c r="I5" s="758"/>
      <c r="J5" s="758"/>
      <c r="K5" s="760"/>
      <c r="L5" s="759" t="s">
        <v>133</v>
      </c>
      <c r="M5" s="759" t="s">
        <v>134</v>
      </c>
      <c r="N5" s="759" t="s">
        <v>135</v>
      </c>
    </row>
    <row r="6" spans="1:256" x14ac:dyDescent="0.15">
      <c r="A6" s="137"/>
      <c r="B6" s="758"/>
      <c r="C6" s="758"/>
      <c r="D6" s="758"/>
      <c r="E6" s="758"/>
      <c r="F6" s="758"/>
      <c r="G6" s="758"/>
      <c r="H6" s="758"/>
      <c r="I6" s="758"/>
      <c r="J6" s="758"/>
      <c r="K6" s="760"/>
      <c r="L6" s="759"/>
      <c r="M6" s="759"/>
      <c r="N6" s="759"/>
    </row>
    <row r="7" spans="1:256" x14ac:dyDescent="0.15">
      <c r="A7" s="138" t="s">
        <v>136</v>
      </c>
      <c r="B7" s="139" t="s">
        <v>137</v>
      </c>
      <c r="C7" s="139" t="s">
        <v>138</v>
      </c>
      <c r="D7" s="139" t="s">
        <v>139</v>
      </c>
      <c r="E7" s="140" t="s">
        <v>140</v>
      </c>
      <c r="F7" s="141" t="s">
        <v>141</v>
      </c>
      <c r="G7" s="142" t="s">
        <v>142</v>
      </c>
      <c r="H7" s="142" t="s">
        <v>142</v>
      </c>
      <c r="I7" s="142" t="s">
        <v>142</v>
      </c>
      <c r="J7" s="142"/>
      <c r="K7" s="142"/>
      <c r="L7" s="142"/>
      <c r="M7" s="142"/>
      <c r="N7" s="142"/>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row>
    <row r="8" spans="1:256" x14ac:dyDescent="0.15">
      <c r="A8" s="143" t="s">
        <v>21</v>
      </c>
      <c r="B8" s="144">
        <v>331563</v>
      </c>
      <c r="C8" s="144">
        <v>317160</v>
      </c>
      <c r="D8" s="144">
        <v>14402</v>
      </c>
      <c r="E8" s="144">
        <v>1930</v>
      </c>
      <c r="F8" s="144">
        <v>12472</v>
      </c>
      <c r="G8" s="145">
        <v>6.7</v>
      </c>
      <c r="H8" s="145">
        <v>1.6</v>
      </c>
      <c r="I8" s="145">
        <v>78.599999999999994</v>
      </c>
      <c r="J8" s="144">
        <v>18907</v>
      </c>
      <c r="K8" s="144">
        <v>185798</v>
      </c>
      <c r="L8" s="144">
        <v>48571</v>
      </c>
      <c r="M8" s="146">
        <v>4502</v>
      </c>
      <c r="N8" s="147">
        <v>132726</v>
      </c>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row>
    <row r="9" spans="1:256" x14ac:dyDescent="0.15">
      <c r="A9" s="143"/>
      <c r="B9" s="148"/>
      <c r="C9" s="148"/>
      <c r="D9" s="148"/>
      <c r="E9" s="148"/>
      <c r="F9" s="148"/>
      <c r="G9" s="149"/>
      <c r="H9" s="149"/>
      <c r="I9" s="149"/>
      <c r="J9" s="148"/>
      <c r="K9" s="148"/>
      <c r="L9" s="148"/>
      <c r="M9" s="150"/>
      <c r="N9" s="148"/>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row>
    <row r="10" spans="1:256" x14ac:dyDescent="0.15">
      <c r="A10" s="151" t="s">
        <v>22</v>
      </c>
      <c r="B10" s="148">
        <v>74109</v>
      </c>
      <c r="C10" s="148">
        <v>71380</v>
      </c>
      <c r="D10" s="148">
        <v>2729</v>
      </c>
      <c r="E10" s="148">
        <v>943</v>
      </c>
      <c r="F10" s="148">
        <v>1786</v>
      </c>
      <c r="G10" s="152">
        <v>4.5999999999999996</v>
      </c>
      <c r="H10" s="152">
        <v>0</v>
      </c>
      <c r="I10" s="152">
        <v>72.3</v>
      </c>
      <c r="J10" s="148">
        <v>0</v>
      </c>
      <c r="K10" s="148">
        <v>118625</v>
      </c>
      <c r="L10" s="148">
        <v>43075</v>
      </c>
      <c r="M10" s="153">
        <v>0</v>
      </c>
      <c r="N10" s="148">
        <v>75550</v>
      </c>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row>
    <row r="11" spans="1:256" x14ac:dyDescent="0.15">
      <c r="A11" s="151" t="s">
        <v>23</v>
      </c>
      <c r="B11" s="148">
        <v>166860</v>
      </c>
      <c r="C11" s="148">
        <v>161808</v>
      </c>
      <c r="D11" s="148">
        <v>5052</v>
      </c>
      <c r="E11" s="148">
        <v>2656</v>
      </c>
      <c r="F11" s="148">
        <v>2396</v>
      </c>
      <c r="G11" s="152">
        <v>3.1</v>
      </c>
      <c r="H11" s="152">
        <v>1.3</v>
      </c>
      <c r="I11" s="152">
        <v>60.4</v>
      </c>
      <c r="J11" s="148">
        <v>43270</v>
      </c>
      <c r="K11" s="148">
        <v>95817</v>
      </c>
      <c r="L11" s="148">
        <v>34822</v>
      </c>
      <c r="M11" s="153">
        <v>0</v>
      </c>
      <c r="N11" s="148">
        <v>60995</v>
      </c>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row>
    <row r="12" spans="1:256" x14ac:dyDescent="0.15">
      <c r="A12" s="151" t="s">
        <v>24</v>
      </c>
      <c r="B12" s="148">
        <v>180151</v>
      </c>
      <c r="C12" s="148">
        <v>168111</v>
      </c>
      <c r="D12" s="148">
        <v>12040</v>
      </c>
      <c r="E12" s="148">
        <v>378</v>
      </c>
      <c r="F12" s="148">
        <v>11662</v>
      </c>
      <c r="G12" s="152">
        <v>10.6</v>
      </c>
      <c r="H12" s="152">
        <v>0</v>
      </c>
      <c r="I12" s="152">
        <v>70.7</v>
      </c>
      <c r="J12" s="148">
        <v>26</v>
      </c>
      <c r="K12" s="148">
        <v>211621</v>
      </c>
      <c r="L12" s="148">
        <v>58163</v>
      </c>
      <c r="M12" s="153">
        <v>0</v>
      </c>
      <c r="N12" s="148">
        <v>153458</v>
      </c>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row>
    <row r="13" spans="1:256" x14ac:dyDescent="0.15">
      <c r="A13" s="151" t="s">
        <v>25</v>
      </c>
      <c r="B13" s="148">
        <v>182995</v>
      </c>
      <c r="C13" s="148">
        <v>178300</v>
      </c>
      <c r="D13" s="148">
        <v>4696</v>
      </c>
      <c r="E13" s="148">
        <v>922</v>
      </c>
      <c r="F13" s="148">
        <v>3774</v>
      </c>
      <c r="G13" s="152">
        <v>3.9</v>
      </c>
      <c r="H13" s="152">
        <v>1.5</v>
      </c>
      <c r="I13" s="152">
        <v>80</v>
      </c>
      <c r="J13" s="148">
        <v>18539</v>
      </c>
      <c r="K13" s="148">
        <v>59503</v>
      </c>
      <c r="L13" s="148">
        <v>32731</v>
      </c>
      <c r="M13" s="150">
        <v>4300</v>
      </c>
      <c r="N13" s="148">
        <v>22472</v>
      </c>
      <c r="O13" s="154"/>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row>
    <row r="14" spans="1:256" x14ac:dyDescent="0.15">
      <c r="A14" s="151" t="s">
        <v>26</v>
      </c>
      <c r="B14" s="148">
        <v>123879</v>
      </c>
      <c r="C14" s="148">
        <v>117981</v>
      </c>
      <c r="D14" s="148">
        <v>5898</v>
      </c>
      <c r="E14" s="148">
        <v>353</v>
      </c>
      <c r="F14" s="148">
        <v>5544</v>
      </c>
      <c r="G14" s="152">
        <v>8</v>
      </c>
      <c r="H14" s="152">
        <v>0.7</v>
      </c>
      <c r="I14" s="152">
        <v>82.7</v>
      </c>
      <c r="J14" s="148">
        <v>9195</v>
      </c>
      <c r="K14" s="148">
        <v>57575</v>
      </c>
      <c r="L14" s="148">
        <v>21481</v>
      </c>
      <c r="M14" s="150">
        <v>58</v>
      </c>
      <c r="N14" s="148">
        <v>36037</v>
      </c>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row>
    <row r="15" spans="1:256" x14ac:dyDescent="0.15">
      <c r="A15" s="151"/>
      <c r="B15" s="148"/>
      <c r="C15" s="148"/>
      <c r="D15" s="148"/>
      <c r="E15" s="148"/>
      <c r="F15" s="148"/>
      <c r="G15" s="152"/>
      <c r="H15" s="152"/>
      <c r="I15" s="152"/>
      <c r="J15" s="148"/>
      <c r="K15" s="148"/>
      <c r="L15" s="148"/>
      <c r="M15" s="150"/>
      <c r="N15" s="148"/>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x14ac:dyDescent="0.15">
      <c r="A16" s="151" t="s">
        <v>27</v>
      </c>
      <c r="B16" s="148">
        <v>123378</v>
      </c>
      <c r="C16" s="148">
        <v>115422</v>
      </c>
      <c r="D16" s="148">
        <v>7956</v>
      </c>
      <c r="E16" s="155">
        <v>653</v>
      </c>
      <c r="F16" s="148">
        <v>7303</v>
      </c>
      <c r="G16" s="152">
        <v>11.7</v>
      </c>
      <c r="H16" s="152">
        <v>1.7</v>
      </c>
      <c r="I16" s="152">
        <v>82.7</v>
      </c>
      <c r="J16" s="148">
        <v>11284</v>
      </c>
      <c r="K16" s="148">
        <v>56790</v>
      </c>
      <c r="L16" s="148">
        <v>15992</v>
      </c>
      <c r="M16" s="150">
        <v>4667</v>
      </c>
      <c r="N16" s="148">
        <v>36130</v>
      </c>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row>
    <row r="17" spans="1:256" x14ac:dyDescent="0.15">
      <c r="A17" s="151" t="s">
        <v>28</v>
      </c>
      <c r="B17" s="148">
        <v>147776</v>
      </c>
      <c r="C17" s="148">
        <v>141886</v>
      </c>
      <c r="D17" s="148">
        <v>5889</v>
      </c>
      <c r="E17" s="148">
        <v>352</v>
      </c>
      <c r="F17" s="148">
        <v>5537</v>
      </c>
      <c r="G17" s="152">
        <v>6.9</v>
      </c>
      <c r="H17" s="152">
        <v>3.3</v>
      </c>
      <c r="I17" s="152">
        <v>78.900000000000006</v>
      </c>
      <c r="J17" s="148">
        <v>25093</v>
      </c>
      <c r="K17" s="148">
        <v>55606</v>
      </c>
      <c r="L17" s="148">
        <v>25065</v>
      </c>
      <c r="M17" s="150">
        <v>402</v>
      </c>
      <c r="N17" s="148">
        <v>30139</v>
      </c>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row>
    <row r="18" spans="1:256" x14ac:dyDescent="0.15">
      <c r="A18" s="151" t="s">
        <v>29</v>
      </c>
      <c r="B18" s="148">
        <v>242323</v>
      </c>
      <c r="C18" s="148">
        <v>233187</v>
      </c>
      <c r="D18" s="148">
        <v>9135</v>
      </c>
      <c r="E18" s="155">
        <v>1928</v>
      </c>
      <c r="F18" s="148">
        <v>7207</v>
      </c>
      <c r="G18" s="152">
        <v>5</v>
      </c>
      <c r="H18" s="152">
        <v>1.3</v>
      </c>
      <c r="I18" s="152">
        <v>73.099999999999994</v>
      </c>
      <c r="J18" s="148">
        <v>25048</v>
      </c>
      <c r="K18" s="148">
        <v>186113</v>
      </c>
      <c r="L18" s="148">
        <v>45625</v>
      </c>
      <c r="M18" s="150">
        <v>3124</v>
      </c>
      <c r="N18" s="148">
        <v>137365</v>
      </c>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row>
    <row r="19" spans="1:256" x14ac:dyDescent="0.15">
      <c r="A19" s="151" t="s">
        <v>30</v>
      </c>
      <c r="B19" s="148">
        <v>200170</v>
      </c>
      <c r="C19" s="148">
        <v>193796</v>
      </c>
      <c r="D19" s="148">
        <v>6374</v>
      </c>
      <c r="E19" s="148">
        <v>480</v>
      </c>
      <c r="F19" s="148">
        <v>5894</v>
      </c>
      <c r="G19" s="152">
        <v>5.2</v>
      </c>
      <c r="H19" s="152">
        <v>0.8</v>
      </c>
      <c r="I19" s="152">
        <v>76.8</v>
      </c>
      <c r="J19" s="148">
        <v>14260</v>
      </c>
      <c r="K19" s="148">
        <v>94532</v>
      </c>
      <c r="L19" s="148">
        <v>19389</v>
      </c>
      <c r="M19" s="150">
        <v>7522</v>
      </c>
      <c r="N19" s="148">
        <v>67621</v>
      </c>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1:256" x14ac:dyDescent="0.15">
      <c r="A20" s="151" t="s">
        <v>31</v>
      </c>
      <c r="B20" s="148">
        <v>131219</v>
      </c>
      <c r="C20" s="148">
        <v>123774</v>
      </c>
      <c r="D20" s="148">
        <v>7446</v>
      </c>
      <c r="E20" s="155">
        <v>128</v>
      </c>
      <c r="F20" s="148">
        <v>7317</v>
      </c>
      <c r="G20" s="152">
        <v>9.4</v>
      </c>
      <c r="H20" s="152">
        <v>1.1000000000000001</v>
      </c>
      <c r="I20" s="152">
        <v>76.099999999999994</v>
      </c>
      <c r="J20" s="148">
        <v>7601</v>
      </c>
      <c r="K20" s="148">
        <v>91474</v>
      </c>
      <c r="L20" s="148">
        <v>39540</v>
      </c>
      <c r="M20" s="150">
        <v>407</v>
      </c>
      <c r="N20" s="148">
        <v>51527</v>
      </c>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row>
    <row r="21" spans="1:256" x14ac:dyDescent="0.15">
      <c r="A21" s="151"/>
      <c r="B21" s="148"/>
      <c r="C21" s="148"/>
      <c r="D21" s="148"/>
      <c r="E21" s="148"/>
      <c r="F21" s="148"/>
      <c r="G21" s="152"/>
      <c r="H21" s="152"/>
      <c r="I21" s="152"/>
      <c r="J21" s="148"/>
      <c r="K21" s="148"/>
      <c r="L21" s="148"/>
      <c r="M21" s="150"/>
      <c r="N21" s="148"/>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row>
    <row r="22" spans="1:256" x14ac:dyDescent="0.15">
      <c r="A22" s="151" t="s">
        <v>32</v>
      </c>
      <c r="B22" s="148">
        <v>315633</v>
      </c>
      <c r="C22" s="148">
        <v>312329</v>
      </c>
      <c r="D22" s="148">
        <v>3305</v>
      </c>
      <c r="E22" s="148">
        <v>593</v>
      </c>
      <c r="F22" s="148">
        <v>2711</v>
      </c>
      <c r="G22" s="156">
        <v>1.5</v>
      </c>
      <c r="H22" s="152">
        <v>0.8</v>
      </c>
      <c r="I22" s="152">
        <v>78.599999999999994</v>
      </c>
      <c r="J22" s="148">
        <v>15248</v>
      </c>
      <c r="K22" s="148">
        <v>122219</v>
      </c>
      <c r="L22" s="148">
        <v>49357</v>
      </c>
      <c r="M22" s="150">
        <v>0</v>
      </c>
      <c r="N22" s="148">
        <v>72863</v>
      </c>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row>
    <row r="23" spans="1:256" x14ac:dyDescent="0.15">
      <c r="A23" s="151" t="s">
        <v>33</v>
      </c>
      <c r="B23" s="148">
        <v>390599</v>
      </c>
      <c r="C23" s="148">
        <v>370377</v>
      </c>
      <c r="D23" s="148">
        <v>20222</v>
      </c>
      <c r="E23" s="148">
        <v>9103</v>
      </c>
      <c r="F23" s="148">
        <v>11118</v>
      </c>
      <c r="G23" s="152">
        <v>4.9000000000000004</v>
      </c>
      <c r="H23" s="152">
        <v>3.6</v>
      </c>
      <c r="I23" s="152">
        <v>80.8</v>
      </c>
      <c r="J23" s="148">
        <v>46493</v>
      </c>
      <c r="K23" s="148">
        <v>147037</v>
      </c>
      <c r="L23" s="148">
        <v>41912</v>
      </c>
      <c r="M23" s="150">
        <v>6491</v>
      </c>
      <c r="N23" s="148">
        <v>98634</v>
      </c>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x14ac:dyDescent="0.15">
      <c r="A24" s="151" t="s">
        <v>34</v>
      </c>
      <c r="B24" s="148">
        <v>136443</v>
      </c>
      <c r="C24" s="148">
        <v>123314</v>
      </c>
      <c r="D24" s="148">
        <v>13129</v>
      </c>
      <c r="E24" s="148">
        <v>1035</v>
      </c>
      <c r="F24" s="148">
        <v>12094</v>
      </c>
      <c r="G24" s="152">
        <v>16.3</v>
      </c>
      <c r="H24" s="152">
        <v>0.6</v>
      </c>
      <c r="I24" s="152">
        <v>65.599999999999994</v>
      </c>
      <c r="J24" s="148">
        <v>3461</v>
      </c>
      <c r="K24" s="148">
        <v>153225</v>
      </c>
      <c r="L24" s="148">
        <v>60720</v>
      </c>
      <c r="M24" s="153">
        <v>0</v>
      </c>
      <c r="N24" s="148">
        <v>92506</v>
      </c>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row>
    <row r="25" spans="1:256" x14ac:dyDescent="0.15">
      <c r="A25" s="151" t="s">
        <v>35</v>
      </c>
      <c r="B25" s="148">
        <v>203908</v>
      </c>
      <c r="C25" s="148">
        <v>198577</v>
      </c>
      <c r="D25" s="148">
        <v>5330</v>
      </c>
      <c r="E25" s="148">
        <v>1847</v>
      </c>
      <c r="F25" s="148">
        <v>3483</v>
      </c>
      <c r="G25" s="152">
        <v>3.8</v>
      </c>
      <c r="H25" s="152">
        <v>8.1</v>
      </c>
      <c r="I25" s="152">
        <v>71.2</v>
      </c>
      <c r="J25" s="148">
        <v>36043</v>
      </c>
      <c r="K25" s="148">
        <v>79946</v>
      </c>
      <c r="L25" s="148">
        <v>35938</v>
      </c>
      <c r="M25" s="150">
        <v>1908</v>
      </c>
      <c r="N25" s="148">
        <v>42100</v>
      </c>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row>
    <row r="26" spans="1:256" x14ac:dyDescent="0.15">
      <c r="A26" s="151" t="s">
        <v>36</v>
      </c>
      <c r="B26" s="148">
        <v>237259</v>
      </c>
      <c r="C26" s="148">
        <v>225895</v>
      </c>
      <c r="D26" s="148">
        <v>11364</v>
      </c>
      <c r="E26" s="148">
        <v>188</v>
      </c>
      <c r="F26" s="148">
        <v>11176</v>
      </c>
      <c r="G26" s="152">
        <v>8.1</v>
      </c>
      <c r="H26" s="152">
        <v>1.8</v>
      </c>
      <c r="I26" s="152">
        <v>80.7</v>
      </c>
      <c r="J26" s="148">
        <v>33132</v>
      </c>
      <c r="K26" s="148">
        <v>86974</v>
      </c>
      <c r="L26" s="148">
        <v>57463</v>
      </c>
      <c r="M26" s="153">
        <v>26</v>
      </c>
      <c r="N26" s="148">
        <v>29485</v>
      </c>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row>
    <row r="27" spans="1:256" x14ac:dyDescent="0.15">
      <c r="A27" s="151"/>
      <c r="B27" s="148"/>
      <c r="C27" s="148"/>
      <c r="D27" s="148"/>
      <c r="E27" s="148"/>
      <c r="F27" s="148"/>
      <c r="G27" s="152"/>
      <c r="H27" s="152"/>
      <c r="I27" s="152"/>
      <c r="J27" s="148"/>
      <c r="K27" s="148"/>
      <c r="L27" s="148"/>
      <c r="M27" s="150"/>
      <c r="N27" s="148"/>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row>
    <row r="28" spans="1:256" x14ac:dyDescent="0.15">
      <c r="A28" s="151" t="s">
        <v>37</v>
      </c>
      <c r="B28" s="148">
        <v>147295</v>
      </c>
      <c r="C28" s="148">
        <v>144083</v>
      </c>
      <c r="D28" s="148">
        <v>3212</v>
      </c>
      <c r="E28" s="148">
        <v>483</v>
      </c>
      <c r="F28" s="148">
        <v>2730</v>
      </c>
      <c r="G28" s="152">
        <v>3.3</v>
      </c>
      <c r="H28" s="152">
        <v>2.6</v>
      </c>
      <c r="I28" s="152">
        <v>79.599999999999994</v>
      </c>
      <c r="J28" s="148">
        <v>15905</v>
      </c>
      <c r="K28" s="148">
        <v>51870</v>
      </c>
      <c r="L28" s="148">
        <v>17035</v>
      </c>
      <c r="M28" s="150">
        <v>110</v>
      </c>
      <c r="N28" s="148">
        <v>34725</v>
      </c>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row>
    <row r="29" spans="1:256" x14ac:dyDescent="0.15">
      <c r="A29" s="151" t="s">
        <v>38</v>
      </c>
      <c r="B29" s="148">
        <v>207671</v>
      </c>
      <c r="C29" s="148">
        <v>199197</v>
      </c>
      <c r="D29" s="148">
        <v>8474</v>
      </c>
      <c r="E29" s="148">
        <v>649</v>
      </c>
      <c r="F29" s="148">
        <v>7826</v>
      </c>
      <c r="G29" s="152">
        <v>7.7</v>
      </c>
      <c r="H29" s="152">
        <v>3</v>
      </c>
      <c r="I29" s="152">
        <v>79.8</v>
      </c>
      <c r="J29" s="148">
        <v>27007</v>
      </c>
      <c r="K29" s="148">
        <v>76817</v>
      </c>
      <c r="L29" s="148">
        <v>21413</v>
      </c>
      <c r="M29" s="150">
        <v>1385</v>
      </c>
      <c r="N29" s="148">
        <v>54018</v>
      </c>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row>
    <row r="30" spans="1:256" x14ac:dyDescent="0.15">
      <c r="A30" s="151" t="s">
        <v>39</v>
      </c>
      <c r="B30" s="148">
        <v>121634</v>
      </c>
      <c r="C30" s="148">
        <v>117399</v>
      </c>
      <c r="D30" s="148">
        <v>4235</v>
      </c>
      <c r="E30" s="148">
        <v>280</v>
      </c>
      <c r="F30" s="148">
        <v>3955</v>
      </c>
      <c r="G30" s="152">
        <v>5.6</v>
      </c>
      <c r="H30" s="152">
        <v>2.2999999999999998</v>
      </c>
      <c r="I30" s="152">
        <v>79.099999999999994</v>
      </c>
      <c r="J30" s="148">
        <v>15581</v>
      </c>
      <c r="K30" s="148">
        <v>48658</v>
      </c>
      <c r="L30" s="148">
        <v>16810</v>
      </c>
      <c r="M30" s="150">
        <v>4131</v>
      </c>
      <c r="N30" s="148">
        <v>27717</v>
      </c>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row>
    <row r="31" spans="1:256" x14ac:dyDescent="0.15">
      <c r="A31" s="151" t="s">
        <v>40</v>
      </c>
      <c r="B31" s="148">
        <v>264647</v>
      </c>
      <c r="C31" s="148">
        <v>257697</v>
      </c>
      <c r="D31" s="148">
        <v>6950</v>
      </c>
      <c r="E31" s="155">
        <v>367</v>
      </c>
      <c r="F31" s="148">
        <v>6583</v>
      </c>
      <c r="G31" s="156">
        <v>4.5</v>
      </c>
      <c r="H31" s="152">
        <v>1.4</v>
      </c>
      <c r="I31" s="152">
        <v>75.8</v>
      </c>
      <c r="J31" s="148">
        <v>27408</v>
      </c>
      <c r="K31" s="148">
        <v>116564</v>
      </c>
      <c r="L31" s="148">
        <v>30775</v>
      </c>
      <c r="M31" s="150">
        <v>1256</v>
      </c>
      <c r="N31" s="148">
        <v>84534</v>
      </c>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x14ac:dyDescent="0.15">
      <c r="A32" s="151" t="s">
        <v>41</v>
      </c>
      <c r="B32" s="148">
        <v>320635</v>
      </c>
      <c r="C32" s="148">
        <v>312287</v>
      </c>
      <c r="D32" s="148">
        <v>8348</v>
      </c>
      <c r="E32" s="155">
        <v>1290</v>
      </c>
      <c r="F32" s="148">
        <v>7058</v>
      </c>
      <c r="G32" s="152">
        <v>3.7</v>
      </c>
      <c r="H32" s="152">
        <v>2.2000000000000002</v>
      </c>
      <c r="I32" s="152">
        <v>80.599999999999994</v>
      </c>
      <c r="J32" s="148">
        <v>48475</v>
      </c>
      <c r="K32" s="148">
        <v>108863</v>
      </c>
      <c r="L32" s="148">
        <v>49087</v>
      </c>
      <c r="M32" s="150">
        <v>5336</v>
      </c>
      <c r="N32" s="148">
        <v>54440</v>
      </c>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row>
    <row r="33" spans="1:256" x14ac:dyDescent="0.15">
      <c r="A33" s="68"/>
      <c r="B33" s="148"/>
      <c r="C33" s="148"/>
      <c r="D33" s="148"/>
      <c r="E33" s="148"/>
      <c r="F33" s="148"/>
      <c r="G33" s="152"/>
      <c r="H33" s="152"/>
      <c r="I33" s="152"/>
      <c r="J33" s="148"/>
      <c r="K33" s="148"/>
      <c r="L33" s="148"/>
      <c r="M33" s="150"/>
      <c r="N33" s="148"/>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row>
    <row r="34" spans="1:256" x14ac:dyDescent="0.15">
      <c r="A34" s="68" t="s">
        <v>42</v>
      </c>
      <c r="B34" s="148">
        <v>286052</v>
      </c>
      <c r="C34" s="148">
        <v>273038</v>
      </c>
      <c r="D34" s="148">
        <v>13014</v>
      </c>
      <c r="E34" s="148">
        <v>1604</v>
      </c>
      <c r="F34" s="148">
        <v>11409</v>
      </c>
      <c r="G34" s="152">
        <v>8.5</v>
      </c>
      <c r="H34" s="152">
        <v>1</v>
      </c>
      <c r="I34" s="152">
        <v>77.5</v>
      </c>
      <c r="J34" s="148">
        <v>43517</v>
      </c>
      <c r="K34" s="148">
        <v>139330</v>
      </c>
      <c r="L34" s="148">
        <v>21165</v>
      </c>
      <c r="M34" s="150">
        <v>258</v>
      </c>
      <c r="N34" s="148">
        <v>117907</v>
      </c>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row>
    <row r="35" spans="1:256" x14ac:dyDescent="0.15">
      <c r="A35" s="151" t="s">
        <v>43</v>
      </c>
      <c r="B35" s="148">
        <v>350829</v>
      </c>
      <c r="C35" s="148">
        <v>323633</v>
      </c>
      <c r="D35" s="148">
        <v>27196</v>
      </c>
      <c r="E35" s="148">
        <v>12784</v>
      </c>
      <c r="F35" s="148">
        <v>14411</v>
      </c>
      <c r="G35" s="152">
        <v>7.5</v>
      </c>
      <c r="H35" s="152">
        <v>0</v>
      </c>
      <c r="I35" s="152">
        <v>70.5</v>
      </c>
      <c r="J35" s="148">
        <v>242</v>
      </c>
      <c r="K35" s="148">
        <v>267594</v>
      </c>
      <c r="L35" s="148">
        <v>40050</v>
      </c>
      <c r="M35" s="150">
        <v>257</v>
      </c>
      <c r="N35" s="148">
        <v>227287</v>
      </c>
      <c r="O35" s="157"/>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row>
    <row r="36" spans="1:256" x14ac:dyDescent="0.15">
      <c r="A36" s="151"/>
      <c r="B36" s="148"/>
      <c r="C36" s="148"/>
      <c r="D36" s="148"/>
      <c r="E36" s="148"/>
      <c r="F36" s="148"/>
      <c r="G36" s="152"/>
      <c r="H36" s="152"/>
      <c r="I36" s="152"/>
      <c r="J36" s="148"/>
      <c r="K36" s="148"/>
      <c r="L36" s="148"/>
      <c r="M36" s="150"/>
      <c r="N36" s="148"/>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row>
    <row r="37" spans="1:256" ht="21" x14ac:dyDescent="0.15">
      <c r="A37" s="158" t="s">
        <v>143</v>
      </c>
      <c r="B37" s="159">
        <v>4887027</v>
      </c>
      <c r="C37" s="159">
        <v>4680633</v>
      </c>
      <c r="D37" s="159">
        <v>206394</v>
      </c>
      <c r="E37" s="159">
        <v>40946</v>
      </c>
      <c r="F37" s="159">
        <v>165448</v>
      </c>
      <c r="G37" s="160">
        <v>6.2</v>
      </c>
      <c r="H37" s="160">
        <v>1.8</v>
      </c>
      <c r="I37" s="160">
        <v>76.5</v>
      </c>
      <c r="J37" s="159">
        <v>485733</v>
      </c>
      <c r="K37" s="159">
        <v>2612551</v>
      </c>
      <c r="L37" s="159">
        <v>826177</v>
      </c>
      <c r="M37" s="161">
        <v>46140</v>
      </c>
      <c r="N37" s="159">
        <v>1740234</v>
      </c>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row>
    <row r="38" spans="1:256" x14ac:dyDescent="0.15">
      <c r="A38" s="77" t="s">
        <v>532</v>
      </c>
      <c r="B38" s="77"/>
      <c r="C38" s="77"/>
      <c r="D38" s="77"/>
      <c r="E38" s="77"/>
      <c r="F38" s="77"/>
      <c r="G38" s="77"/>
      <c r="H38" s="77"/>
      <c r="I38" s="77"/>
      <c r="J38" s="77"/>
      <c r="K38" s="77"/>
      <c r="L38" s="77"/>
      <c r="M38" s="77"/>
      <c r="N38" s="78" t="s">
        <v>144</v>
      </c>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c r="EO38" s="77"/>
      <c r="EP38" s="77"/>
      <c r="EQ38" s="77"/>
      <c r="ER38" s="77"/>
      <c r="ES38" s="77"/>
      <c r="ET38" s="77"/>
      <c r="EU38" s="77"/>
      <c r="EV38" s="77"/>
      <c r="EW38" s="77"/>
      <c r="EX38" s="77"/>
      <c r="EY38" s="77"/>
      <c r="EZ38" s="77"/>
      <c r="FA38" s="77"/>
      <c r="FB38" s="77"/>
      <c r="FC38" s="77"/>
      <c r="FD38" s="77"/>
      <c r="FE38" s="77"/>
      <c r="FF38" s="77"/>
      <c r="FG38" s="77"/>
      <c r="FH38" s="77"/>
      <c r="FI38" s="77"/>
      <c r="FJ38" s="77"/>
      <c r="FK38" s="77"/>
      <c r="FL38" s="77"/>
      <c r="FM38" s="77"/>
      <c r="FN38" s="77"/>
      <c r="FO38" s="77"/>
      <c r="FP38" s="77"/>
      <c r="FQ38" s="77"/>
      <c r="FR38" s="77"/>
      <c r="FS38" s="77"/>
      <c r="FT38" s="77"/>
      <c r="FU38" s="77"/>
      <c r="FV38" s="77"/>
      <c r="FW38" s="77"/>
      <c r="FX38" s="77"/>
      <c r="FY38" s="77"/>
      <c r="FZ38" s="77"/>
      <c r="GA38" s="77"/>
      <c r="GB38" s="77"/>
      <c r="GC38" s="77"/>
      <c r="GD38" s="77"/>
      <c r="GE38" s="77"/>
      <c r="GF38" s="77"/>
      <c r="GG38" s="77"/>
      <c r="GH38" s="77"/>
      <c r="GI38" s="77"/>
      <c r="GJ38" s="77"/>
      <c r="GK38" s="77"/>
      <c r="GL38" s="77"/>
      <c r="GM38" s="77"/>
      <c r="GN38" s="77"/>
      <c r="GO38" s="77"/>
      <c r="GP38" s="77"/>
      <c r="GQ38" s="77"/>
      <c r="GR38" s="77"/>
      <c r="GS38" s="77"/>
      <c r="GT38" s="77"/>
      <c r="GU38" s="77"/>
      <c r="GV38" s="77"/>
      <c r="GW38" s="77"/>
      <c r="GX38" s="77"/>
      <c r="GY38" s="77"/>
      <c r="GZ38" s="77"/>
      <c r="HA38" s="77"/>
      <c r="HB38" s="77"/>
      <c r="HC38" s="77"/>
      <c r="HD38" s="77"/>
      <c r="HE38" s="77"/>
      <c r="HF38" s="77"/>
      <c r="HG38" s="77"/>
      <c r="HH38" s="77"/>
      <c r="HI38" s="77"/>
      <c r="HJ38" s="77"/>
      <c r="HK38" s="77"/>
      <c r="HL38" s="77"/>
      <c r="HM38" s="77"/>
      <c r="HN38" s="77"/>
      <c r="HO38" s="77"/>
      <c r="HP38" s="77"/>
      <c r="HQ38" s="77"/>
      <c r="HR38" s="77"/>
      <c r="HS38" s="77"/>
      <c r="HT38" s="77"/>
      <c r="HU38" s="77"/>
      <c r="HV38" s="77"/>
      <c r="HW38" s="77"/>
      <c r="HX38" s="77"/>
      <c r="HY38" s="77"/>
      <c r="HZ38" s="77"/>
      <c r="IA38" s="77"/>
      <c r="IB38" s="77"/>
      <c r="IC38" s="77"/>
      <c r="ID38" s="77"/>
      <c r="IE38" s="77"/>
      <c r="IF38" s="77"/>
      <c r="IG38" s="77"/>
      <c r="IH38" s="77"/>
      <c r="II38" s="77"/>
      <c r="IJ38" s="77"/>
      <c r="IK38" s="77"/>
      <c r="IL38" s="77"/>
      <c r="IM38" s="77"/>
      <c r="IN38" s="77"/>
      <c r="IO38" s="77"/>
      <c r="IP38" s="77"/>
      <c r="IQ38" s="77"/>
      <c r="IR38" s="77"/>
      <c r="IS38" s="77"/>
      <c r="IT38" s="77"/>
      <c r="IU38" s="77"/>
      <c r="IV38" s="77"/>
    </row>
    <row r="39" spans="1:256" x14ac:dyDescent="0.15">
      <c r="A39" s="162" t="s">
        <v>145</v>
      </c>
      <c r="B39" s="77"/>
      <c r="C39" s="77"/>
      <c r="D39" s="77"/>
      <c r="E39" s="77"/>
      <c r="F39" s="79"/>
      <c r="G39" s="549"/>
      <c r="H39" s="549"/>
      <c r="I39" s="79"/>
      <c r="J39" s="549"/>
      <c r="K39" s="549"/>
      <c r="L39" s="549"/>
      <c r="M39" s="549"/>
      <c r="N39" s="78"/>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c r="EO39" s="77"/>
      <c r="EP39" s="77"/>
      <c r="EQ39" s="77"/>
      <c r="ER39" s="77"/>
      <c r="ES39" s="77"/>
      <c r="ET39" s="77"/>
      <c r="EU39" s="77"/>
      <c r="EV39" s="77"/>
      <c r="EW39" s="77"/>
      <c r="EX39" s="77"/>
      <c r="EY39" s="77"/>
      <c r="EZ39" s="77"/>
      <c r="FA39" s="77"/>
      <c r="FB39" s="77"/>
      <c r="FC39" s="77"/>
      <c r="FD39" s="77"/>
      <c r="FE39" s="77"/>
      <c r="FF39" s="77"/>
      <c r="FG39" s="77"/>
      <c r="FH39" s="77"/>
      <c r="FI39" s="77"/>
      <c r="FJ39" s="77"/>
      <c r="FK39" s="77"/>
      <c r="FL39" s="77"/>
      <c r="FM39" s="77"/>
      <c r="FN39" s="77"/>
      <c r="FO39" s="77"/>
      <c r="FP39" s="77"/>
      <c r="FQ39" s="77"/>
      <c r="FR39" s="77"/>
      <c r="FS39" s="77"/>
      <c r="FT39" s="77"/>
      <c r="FU39" s="77"/>
      <c r="FV39" s="77"/>
      <c r="FW39" s="77"/>
      <c r="FX39" s="77"/>
      <c r="FY39" s="77"/>
      <c r="FZ39" s="77"/>
      <c r="GA39" s="77"/>
      <c r="GB39" s="77"/>
      <c r="GC39" s="77"/>
      <c r="GD39" s="77"/>
      <c r="GE39" s="77"/>
      <c r="GF39" s="77"/>
      <c r="GG39" s="77"/>
      <c r="GH39" s="77"/>
      <c r="GI39" s="77"/>
      <c r="GJ39" s="77"/>
      <c r="GK39" s="77"/>
      <c r="GL39" s="77"/>
      <c r="GM39" s="77"/>
      <c r="GN39" s="77"/>
      <c r="GO39" s="77"/>
      <c r="GP39" s="77"/>
      <c r="GQ39" s="77"/>
      <c r="GR39" s="77"/>
      <c r="GS39" s="77"/>
      <c r="GT39" s="77"/>
      <c r="GU39" s="77"/>
      <c r="GV39" s="77"/>
      <c r="GW39" s="77"/>
      <c r="GX39" s="77"/>
      <c r="GY39" s="77"/>
      <c r="GZ39" s="77"/>
      <c r="HA39" s="77"/>
      <c r="HB39" s="77"/>
      <c r="HC39" s="77"/>
      <c r="HD39" s="77"/>
      <c r="HE39" s="77"/>
      <c r="HF39" s="77"/>
      <c r="HG39" s="77"/>
      <c r="HH39" s="77"/>
      <c r="HI39" s="77"/>
      <c r="HJ39" s="77"/>
      <c r="HK39" s="77"/>
      <c r="HL39" s="77"/>
      <c r="HM39" s="77"/>
      <c r="HN39" s="77"/>
      <c r="HO39" s="77"/>
      <c r="HP39" s="77"/>
      <c r="HQ39" s="77"/>
      <c r="HR39" s="77"/>
      <c r="HS39" s="77"/>
      <c r="HT39" s="77"/>
      <c r="HU39" s="77"/>
      <c r="HV39" s="77"/>
      <c r="HW39" s="77"/>
      <c r="HX39" s="77"/>
      <c r="HY39" s="77"/>
      <c r="HZ39" s="77"/>
      <c r="IA39" s="77"/>
      <c r="IB39" s="77"/>
      <c r="IC39" s="77"/>
      <c r="ID39" s="77"/>
      <c r="IE39" s="77"/>
      <c r="IF39" s="77"/>
      <c r="IG39" s="77"/>
      <c r="IH39" s="77"/>
      <c r="II39" s="77"/>
      <c r="IJ39" s="77"/>
      <c r="IK39" s="77"/>
      <c r="IL39" s="77"/>
      <c r="IM39" s="77"/>
      <c r="IN39" s="77"/>
      <c r="IO39" s="77"/>
      <c r="IP39" s="77"/>
      <c r="IQ39" s="77"/>
      <c r="IR39" s="77"/>
      <c r="IS39" s="77"/>
      <c r="IT39" s="77"/>
      <c r="IU39" s="77"/>
      <c r="IV39" s="77"/>
    </row>
    <row r="40" spans="1:256" x14ac:dyDescent="0.15">
      <c r="A40" s="77"/>
      <c r="B40" s="163"/>
      <c r="C40" s="163"/>
      <c r="D40" s="163"/>
      <c r="E40" s="163"/>
      <c r="F40" s="163"/>
      <c r="G40" s="163"/>
      <c r="H40" s="163"/>
      <c r="I40" s="163"/>
      <c r="J40" s="163"/>
      <c r="K40" s="163"/>
      <c r="L40" s="163"/>
      <c r="M40" s="163"/>
      <c r="N40" s="164"/>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5" spans="1:256" s="165" customFormat="1" ht="10.5" x14ac:dyDescent="0.15"/>
  </sheetData>
  <mergeCells count="13">
    <mergeCell ref="N5:N6"/>
    <mergeCell ref="H4:H6"/>
    <mergeCell ref="I4:I6"/>
    <mergeCell ref="J4:J6"/>
    <mergeCell ref="K4:K6"/>
    <mergeCell ref="L5:L6"/>
    <mergeCell ref="M5:M6"/>
    <mergeCell ref="G4:G6"/>
    <mergeCell ref="B4:B6"/>
    <mergeCell ref="C4:C6"/>
    <mergeCell ref="D4:D6"/>
    <mergeCell ref="E4:E6"/>
    <mergeCell ref="F4:F6"/>
  </mergeCells>
  <phoneticPr fontId="14"/>
  <printOptions horizontalCentered="1"/>
  <pageMargins left="0.70866141732283472" right="0.70866141732283472" top="0.39370078740157483" bottom="0.39370078740157483" header="0.51181102362204722" footer="0.51181102362204722"/>
  <pageSetup paperSize="9" firstPageNumber="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DC277-2412-480B-A3D7-DD03D1AC443F}">
  <dimension ref="A1:AMK20"/>
  <sheetViews>
    <sheetView zoomScaleNormal="100" zoomScaleSheetLayoutView="160" zoomScalePageLayoutView="200" workbookViewId="0"/>
  </sheetViews>
  <sheetFormatPr defaultRowHeight="13.5" x14ac:dyDescent="0.15"/>
  <cols>
    <col min="1" max="1" width="7.375" style="166" customWidth="1"/>
    <col min="2" max="6" width="7.125" style="166" customWidth="1"/>
    <col min="7" max="8" width="4.125" style="166" customWidth="1"/>
    <col min="9" max="9" width="4.625" style="166" customWidth="1"/>
    <col min="10" max="10" width="6.75" style="166" customWidth="1"/>
    <col min="11" max="11" width="6.875" style="166" customWidth="1"/>
    <col min="12" max="13" width="6.125" style="166" customWidth="1"/>
    <col min="14" max="14" width="7.375" style="166" customWidth="1"/>
    <col min="15" max="1025" width="9" style="166" customWidth="1"/>
  </cols>
  <sheetData>
    <row r="1" spans="1:16" ht="15" customHeight="1" thickBot="1" x14ac:dyDescent="0.2">
      <c r="A1" s="168" t="s">
        <v>146</v>
      </c>
      <c r="B1" s="169"/>
      <c r="C1" s="169"/>
      <c r="D1" s="169"/>
      <c r="E1" s="169"/>
      <c r="F1" s="170"/>
      <c r="G1" s="169"/>
      <c r="H1" s="169"/>
      <c r="I1" s="169"/>
      <c r="J1" s="169"/>
      <c r="K1" s="169"/>
      <c r="L1" s="169"/>
      <c r="M1" s="171"/>
      <c r="N1" s="171"/>
    </row>
    <row r="2" spans="1:16" ht="12.95" customHeight="1" thickTop="1" thickBot="1" x14ac:dyDescent="0.2">
      <c r="A2" s="550" t="s">
        <v>3</v>
      </c>
      <c r="B2" s="761" t="s">
        <v>123</v>
      </c>
      <c r="C2" s="761" t="s">
        <v>124</v>
      </c>
      <c r="D2" s="761" t="s">
        <v>125</v>
      </c>
      <c r="E2" s="761" t="s">
        <v>147</v>
      </c>
      <c r="F2" s="761" t="s">
        <v>127</v>
      </c>
      <c r="G2" s="761" t="s">
        <v>128</v>
      </c>
      <c r="H2" s="761" t="s">
        <v>129</v>
      </c>
      <c r="I2" s="761" t="s">
        <v>130</v>
      </c>
      <c r="J2" s="761" t="s">
        <v>131</v>
      </c>
      <c r="K2" s="762" t="s">
        <v>132</v>
      </c>
      <c r="L2" s="551"/>
      <c r="M2" s="551"/>
      <c r="N2" s="552"/>
      <c r="O2" s="1"/>
    </row>
    <row r="3" spans="1:16" ht="20.100000000000001" customHeight="1" thickTop="1" thickBot="1" x14ac:dyDescent="0.2">
      <c r="A3" s="553"/>
      <c r="B3" s="761"/>
      <c r="C3" s="761"/>
      <c r="D3" s="761"/>
      <c r="E3" s="761"/>
      <c r="F3" s="761"/>
      <c r="G3" s="761"/>
      <c r="H3" s="761"/>
      <c r="I3" s="761"/>
      <c r="J3" s="761"/>
      <c r="K3" s="762"/>
      <c r="L3" s="759" t="s">
        <v>148</v>
      </c>
      <c r="M3" s="759" t="s">
        <v>134</v>
      </c>
      <c r="N3" s="759" t="s">
        <v>135</v>
      </c>
      <c r="O3" s="1"/>
    </row>
    <row r="4" spans="1:16" ht="12.95" customHeight="1" thickTop="1" x14ac:dyDescent="0.15">
      <c r="A4" s="553" t="s">
        <v>55</v>
      </c>
      <c r="B4" s="761"/>
      <c r="C4" s="761"/>
      <c r="D4" s="761"/>
      <c r="E4" s="761"/>
      <c r="F4" s="761"/>
      <c r="G4" s="761"/>
      <c r="H4" s="761"/>
      <c r="I4" s="761"/>
      <c r="J4" s="761"/>
      <c r="K4" s="762"/>
      <c r="L4" s="759"/>
      <c r="M4" s="759"/>
      <c r="N4" s="759"/>
      <c r="O4" s="1"/>
    </row>
    <row r="5" spans="1:16" s="172" customFormat="1" ht="12.95" customHeight="1" x14ac:dyDescent="0.15">
      <c r="A5" s="554" t="s">
        <v>149</v>
      </c>
      <c r="B5" s="139" t="s">
        <v>137</v>
      </c>
      <c r="C5" s="139" t="s">
        <v>138</v>
      </c>
      <c r="D5" s="139" t="s">
        <v>139</v>
      </c>
      <c r="E5" s="140" t="s">
        <v>140</v>
      </c>
      <c r="F5" s="141" t="s">
        <v>141</v>
      </c>
      <c r="G5" s="142" t="s">
        <v>142</v>
      </c>
      <c r="H5" s="142" t="s">
        <v>142</v>
      </c>
      <c r="I5" s="142" t="s">
        <v>142</v>
      </c>
      <c r="J5" s="139"/>
      <c r="K5" s="139"/>
      <c r="L5" s="139"/>
      <c r="M5" s="139"/>
      <c r="N5" s="139"/>
      <c r="O5" s="13"/>
    </row>
    <row r="6" spans="1:16" s="174" customFormat="1" ht="18" customHeight="1" x14ac:dyDescent="0.15">
      <c r="A6" s="555" t="s">
        <v>150</v>
      </c>
      <c r="B6" s="556">
        <v>340841</v>
      </c>
      <c r="C6" s="556">
        <v>326844</v>
      </c>
      <c r="D6" s="557">
        <v>13996</v>
      </c>
      <c r="E6" s="556">
        <v>967</v>
      </c>
      <c r="F6" s="556">
        <v>13029</v>
      </c>
      <c r="G6" s="558">
        <v>7.4</v>
      </c>
      <c r="H6" s="558">
        <v>1.6</v>
      </c>
      <c r="I6" s="559">
        <v>75.900000000000006</v>
      </c>
      <c r="J6" s="556">
        <v>22196</v>
      </c>
      <c r="K6" s="556">
        <v>181552</v>
      </c>
      <c r="L6" s="556">
        <v>46970</v>
      </c>
      <c r="M6" s="556">
        <v>4883</v>
      </c>
      <c r="N6" s="556">
        <v>129698</v>
      </c>
      <c r="O6" s="10"/>
    </row>
    <row r="7" spans="1:16" s="174" customFormat="1" ht="18" customHeight="1" x14ac:dyDescent="0.15">
      <c r="A7" s="560"/>
      <c r="B7" s="561">
        <v>-2.87576260995689E-2</v>
      </c>
      <c r="C7" s="561">
        <v>-3.2951556448439397E-2</v>
      </c>
      <c r="D7" s="561">
        <v>8.05218868215858E-2</v>
      </c>
      <c r="E7" s="561">
        <v>-0.40455665024630499</v>
      </c>
      <c r="F7" s="561">
        <v>0.150158898305085</v>
      </c>
      <c r="G7" s="561"/>
      <c r="H7" s="561"/>
      <c r="I7" s="561"/>
      <c r="J7" s="561">
        <v>-0.121472392638037</v>
      </c>
      <c r="K7" s="561">
        <v>6.4360195353425596E-3</v>
      </c>
      <c r="L7" s="561">
        <v>-1.46016028196199E-2</v>
      </c>
      <c r="M7" s="562">
        <v>-2.7097031281131698E-2</v>
      </c>
      <c r="N7" s="561">
        <v>1.5606280098664899E-2</v>
      </c>
      <c r="O7" s="10"/>
    </row>
    <row r="8" spans="1:16" s="174" customFormat="1" ht="8.25" customHeight="1" x14ac:dyDescent="0.15">
      <c r="A8" s="560"/>
      <c r="B8" s="563"/>
      <c r="C8" s="563"/>
      <c r="D8" s="563"/>
      <c r="E8" s="563"/>
      <c r="F8" s="563"/>
      <c r="G8" s="563"/>
      <c r="H8" s="564"/>
      <c r="I8" s="563"/>
      <c r="J8" s="563"/>
      <c r="K8" s="563"/>
      <c r="L8" s="563"/>
      <c r="M8" s="563"/>
      <c r="N8" s="563"/>
      <c r="O8" s="10"/>
    </row>
    <row r="9" spans="1:16" s="174" customFormat="1" ht="18" customHeight="1" x14ac:dyDescent="0.15">
      <c r="A9" s="565">
        <v>5</v>
      </c>
      <c r="B9" s="566">
        <v>331563</v>
      </c>
      <c r="C9" s="566">
        <v>317160</v>
      </c>
      <c r="D9" s="567">
        <v>14402</v>
      </c>
      <c r="E9" s="566">
        <v>1930</v>
      </c>
      <c r="F9" s="566">
        <v>12472</v>
      </c>
      <c r="G9" s="568">
        <v>6.7</v>
      </c>
      <c r="H9" s="568">
        <v>1.6</v>
      </c>
      <c r="I9" s="569">
        <v>78.599999999999994</v>
      </c>
      <c r="J9" s="566">
        <v>18907</v>
      </c>
      <c r="K9" s="566">
        <v>185798</v>
      </c>
      <c r="L9" s="566">
        <v>48571</v>
      </c>
      <c r="M9" s="566">
        <v>4502</v>
      </c>
      <c r="N9" s="566">
        <v>132726</v>
      </c>
      <c r="O9" s="10"/>
      <c r="P9" s="175"/>
    </row>
    <row r="10" spans="1:16" s="174" customFormat="1" ht="18" customHeight="1" x14ac:dyDescent="0.15">
      <c r="A10" s="560"/>
      <c r="B10" s="570">
        <f>B9/B6-1</f>
        <v>-2.722090358847673E-2</v>
      </c>
      <c r="C10" s="570">
        <f>C9/C6-1</f>
        <v>-2.9628813746007232E-2</v>
      </c>
      <c r="D10" s="570">
        <f>D9/D6-1</f>
        <v>2.9008288082309264E-2</v>
      </c>
      <c r="E10" s="570">
        <f>E9/E6-1</f>
        <v>0.99586349534643226</v>
      </c>
      <c r="F10" s="570">
        <f>F9/F6-1</f>
        <v>-4.2750786706577615E-2</v>
      </c>
      <c r="G10" s="570"/>
      <c r="H10" s="570"/>
      <c r="I10" s="570"/>
      <c r="J10" s="570">
        <f>J9/J6-1</f>
        <v>-0.14817985222562624</v>
      </c>
      <c r="K10" s="570">
        <f>K9/K6-1</f>
        <v>2.338723891777561E-2</v>
      </c>
      <c r="L10" s="570">
        <f>L9/L6-1</f>
        <v>3.408558654460303E-2</v>
      </c>
      <c r="M10" s="571">
        <f>M9/M6-1</f>
        <v>-7.8025803809133709E-2</v>
      </c>
      <c r="N10" s="570">
        <f>N9/N6-1</f>
        <v>2.3346543508766526E-2</v>
      </c>
      <c r="O10" s="10"/>
    </row>
    <row r="11" spans="1:16" s="174" customFormat="1" ht="8.25" customHeight="1" x14ac:dyDescent="0.15">
      <c r="A11" s="560"/>
      <c r="B11" s="563"/>
      <c r="C11" s="563"/>
      <c r="D11" s="563"/>
      <c r="E11" s="563"/>
      <c r="F11" s="563"/>
      <c r="G11" s="563"/>
      <c r="H11" s="564"/>
      <c r="I11" s="563"/>
      <c r="J11" s="563"/>
      <c r="K11" s="563"/>
      <c r="L11" s="563"/>
      <c r="M11" s="563"/>
      <c r="N11" s="563"/>
      <c r="O11" s="10"/>
    </row>
    <row r="12" spans="1:16" s="174" customFormat="1" ht="18" customHeight="1" x14ac:dyDescent="0.15">
      <c r="A12" s="572">
        <v>6</v>
      </c>
      <c r="B12" s="573">
        <v>350115</v>
      </c>
      <c r="C12" s="573">
        <v>337389</v>
      </c>
      <c r="D12" s="574">
        <v>12725</v>
      </c>
      <c r="E12" s="573">
        <v>236</v>
      </c>
      <c r="F12" s="573">
        <v>12490</v>
      </c>
      <c r="G12" s="575">
        <v>6.5</v>
      </c>
      <c r="H12" s="575">
        <v>1.3</v>
      </c>
      <c r="I12" s="145">
        <v>79.7</v>
      </c>
      <c r="J12" s="573">
        <v>16140</v>
      </c>
      <c r="K12" s="573">
        <v>181748</v>
      </c>
      <c r="L12" s="573">
        <v>49312</v>
      </c>
      <c r="M12" s="573">
        <v>4010</v>
      </c>
      <c r="N12" s="573">
        <v>128425</v>
      </c>
      <c r="O12" s="10"/>
    </row>
    <row r="13" spans="1:16" s="174" customFormat="1" ht="18" customHeight="1" x14ac:dyDescent="0.15">
      <c r="A13" s="576"/>
      <c r="B13" s="577">
        <f>B12/B9-1</f>
        <v>5.5953167271378224E-2</v>
      </c>
      <c r="C13" s="577">
        <f t="shared" ref="C13:F13" si="0">C12/C9-1</f>
        <v>6.37816874763526E-2</v>
      </c>
      <c r="D13" s="577">
        <f>D12/D9-1</f>
        <v>-0.11644216081099845</v>
      </c>
      <c r="E13" s="577">
        <f t="shared" si="0"/>
        <v>-0.877720207253886</v>
      </c>
      <c r="F13" s="577">
        <f t="shared" si="0"/>
        <v>1.4432328415650009E-3</v>
      </c>
      <c r="G13" s="577"/>
      <c r="H13" s="577"/>
      <c r="I13" s="577"/>
      <c r="J13" s="577">
        <f t="shared" ref="J13:M13" si="1">J12/J9-1</f>
        <v>-0.14634791347120113</v>
      </c>
      <c r="K13" s="577">
        <f t="shared" si="1"/>
        <v>-2.1797866500177565E-2</v>
      </c>
      <c r="L13" s="577">
        <f t="shared" si="1"/>
        <v>1.5256016964855679E-2</v>
      </c>
      <c r="M13" s="578">
        <f t="shared" si="1"/>
        <v>-0.10928476232785433</v>
      </c>
      <c r="N13" s="577">
        <f>N12/N9-1</f>
        <v>-3.2405105254433964E-2</v>
      </c>
      <c r="O13" s="10"/>
    </row>
    <row r="14" spans="1:16" s="176" customFormat="1" ht="12" customHeight="1" x14ac:dyDescent="0.15">
      <c r="A14" s="77" t="s">
        <v>533</v>
      </c>
      <c r="B14" s="77"/>
      <c r="C14" s="77"/>
      <c r="D14" s="77"/>
      <c r="E14" s="77"/>
      <c r="F14" s="77"/>
      <c r="G14" s="77"/>
      <c r="H14" s="77"/>
      <c r="I14" s="77"/>
      <c r="J14" s="77"/>
      <c r="K14" s="77"/>
      <c r="L14" s="124"/>
      <c r="M14" s="77"/>
      <c r="N14" s="124" t="s">
        <v>144</v>
      </c>
      <c r="O14" s="77"/>
    </row>
    <row r="15" spans="1:16" s="176" customFormat="1" ht="12" customHeight="1" x14ac:dyDescent="0.15">
      <c r="A15" s="77" t="s">
        <v>152</v>
      </c>
      <c r="B15" s="77"/>
      <c r="C15" s="77"/>
      <c r="D15" s="77"/>
      <c r="E15" s="77"/>
      <c r="F15" s="80"/>
      <c r="G15" s="77"/>
      <c r="H15" s="80"/>
      <c r="I15" s="77"/>
      <c r="J15" s="77"/>
      <c r="K15" s="77"/>
      <c r="L15" s="77"/>
      <c r="M15" s="77"/>
      <c r="N15" s="78" t="s">
        <v>153</v>
      </c>
      <c r="O15" s="77"/>
    </row>
    <row r="16" spans="1:16" s="178" customFormat="1" ht="10.5" x14ac:dyDescent="0.15">
      <c r="A16" s="8"/>
      <c r="B16" s="579"/>
      <c r="C16" s="8"/>
      <c r="D16" s="8"/>
      <c r="E16" s="8"/>
      <c r="F16" s="54"/>
      <c r="G16" s="8"/>
      <c r="H16" s="54"/>
      <c r="I16" s="8"/>
      <c r="J16" s="8"/>
      <c r="K16" s="8"/>
      <c r="L16" s="8"/>
      <c r="M16" s="8"/>
      <c r="N16" s="8"/>
      <c r="O16" s="8"/>
    </row>
    <row r="17" spans="1:15" s="178" customFormat="1" ht="10.5" x14ac:dyDescent="0.15">
      <c r="A17" s="8"/>
      <c r="B17" s="8"/>
      <c r="C17" s="8"/>
      <c r="D17" s="8"/>
      <c r="E17" s="8"/>
      <c r="F17" s="54"/>
      <c r="G17" s="8"/>
      <c r="H17" s="54"/>
      <c r="I17" s="8"/>
      <c r="J17" s="8"/>
      <c r="K17" s="8"/>
      <c r="L17" s="8"/>
      <c r="M17" s="8"/>
      <c r="N17" s="8"/>
      <c r="O17" s="8"/>
    </row>
    <row r="18" spans="1:15" s="178" customFormat="1" ht="10.5" x14ac:dyDescent="0.15">
      <c r="A18" s="8"/>
      <c r="B18" s="8"/>
      <c r="C18" s="8"/>
      <c r="D18" s="8"/>
      <c r="E18" s="8"/>
      <c r="F18" s="8" t="s">
        <v>154</v>
      </c>
      <c r="G18" s="8"/>
      <c r="H18" s="8"/>
      <c r="I18" s="8"/>
      <c r="J18" s="8"/>
      <c r="K18" s="8"/>
      <c r="L18" s="8"/>
      <c r="M18" s="8"/>
      <c r="N18" s="8"/>
      <c r="O18" s="8"/>
    </row>
    <row r="19" spans="1:15" s="178" customFormat="1" x14ac:dyDescent="0.15">
      <c r="A19" s="8"/>
      <c r="B19" s="1"/>
      <c r="C19" s="1"/>
      <c r="D19" s="1"/>
      <c r="E19" s="1"/>
      <c r="F19" s="1"/>
      <c r="G19" s="1"/>
      <c r="H19" s="1"/>
      <c r="I19" s="1"/>
      <c r="J19" s="1"/>
      <c r="K19" s="1"/>
      <c r="L19" s="1"/>
      <c r="M19" s="1"/>
      <c r="N19" s="1"/>
      <c r="O19" s="8"/>
    </row>
    <row r="20" spans="1:15" x14ac:dyDescent="0.15">
      <c r="A20" s="1"/>
      <c r="B20" s="1"/>
      <c r="C20" s="1"/>
      <c r="D20" s="1"/>
      <c r="E20" s="1"/>
      <c r="F20" s="1"/>
      <c r="G20" s="1"/>
      <c r="H20" s="1"/>
      <c r="I20" s="1"/>
      <c r="J20" s="1"/>
      <c r="K20" s="1"/>
      <c r="L20" s="1"/>
      <c r="M20" s="1"/>
      <c r="N20" s="1"/>
      <c r="O20" s="1"/>
    </row>
  </sheetData>
  <mergeCells count="13">
    <mergeCell ref="N3:N4"/>
    <mergeCell ref="H2:H4"/>
    <mergeCell ref="I2:I4"/>
    <mergeCell ref="J2:J4"/>
    <mergeCell ref="K2:K4"/>
    <mergeCell ref="L3:L4"/>
    <mergeCell ref="M3:M4"/>
    <mergeCell ref="G2:G4"/>
    <mergeCell ref="B2:B4"/>
    <mergeCell ref="C2:C4"/>
    <mergeCell ref="D2:D4"/>
    <mergeCell ref="E2:E4"/>
    <mergeCell ref="F2:F4"/>
  </mergeCells>
  <phoneticPr fontId="14"/>
  <pageMargins left="0.70866141732283472" right="0.70866141732283472" top="0.74803149606299213" bottom="0.74803149606299213" header="0.51181102362204722" footer="0.51181102362204722"/>
  <pageSetup paperSize="9" firstPageNumber="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0FCA4-8770-4CEC-9917-B75415212014}">
  <dimension ref="A1:AMK17"/>
  <sheetViews>
    <sheetView zoomScaleNormal="100" zoomScaleSheetLayoutView="115" zoomScalePageLayoutView="200" workbookViewId="0"/>
  </sheetViews>
  <sheetFormatPr defaultRowHeight="13.5" x14ac:dyDescent="0.15"/>
  <cols>
    <col min="1" max="1" width="7.125" style="166" customWidth="1"/>
    <col min="2" max="3" width="5.875" style="166" customWidth="1"/>
    <col min="4" max="5" width="7.125" style="166" customWidth="1"/>
    <col min="6" max="6" width="6.125" style="166" customWidth="1"/>
    <col min="7" max="7" width="5.125" style="166" customWidth="1"/>
    <col min="8" max="8" width="3.625" style="166" customWidth="1"/>
    <col min="9" max="10" width="5.875" style="166" customWidth="1"/>
    <col min="11" max="11" width="5.125" style="166" customWidth="1"/>
    <col min="12" max="12" width="5.875" style="166" customWidth="1"/>
    <col min="13" max="15" width="5.125" style="166" customWidth="1"/>
    <col min="16" max="16" width="6.875" style="166" customWidth="1"/>
    <col min="17" max="1025" width="9" style="166" customWidth="1"/>
  </cols>
  <sheetData>
    <row r="1" spans="1:20" ht="15" customHeight="1" x14ac:dyDescent="0.15">
      <c r="A1" s="580" t="s">
        <v>155</v>
      </c>
      <c r="B1" s="1"/>
      <c r="C1" s="1"/>
      <c r="D1" s="1"/>
      <c r="E1" s="1"/>
      <c r="F1" s="1"/>
      <c r="G1" s="1"/>
      <c r="H1" s="1"/>
      <c r="I1" s="1"/>
      <c r="J1" s="1"/>
      <c r="K1" s="1"/>
      <c r="L1" s="1"/>
      <c r="M1" s="1"/>
      <c r="N1" s="1"/>
      <c r="O1" s="1"/>
      <c r="P1" s="1"/>
      <c r="Q1" s="1"/>
    </row>
    <row r="2" spans="1:20" ht="15" customHeight="1" thickBot="1" x14ac:dyDescent="0.2">
      <c r="A2" s="76" t="s">
        <v>63</v>
      </c>
      <c r="B2" s="1"/>
      <c r="C2" s="1"/>
      <c r="D2" s="1"/>
      <c r="E2" s="1"/>
      <c r="F2" s="1"/>
      <c r="G2" s="1"/>
      <c r="H2" s="1"/>
      <c r="I2" s="1"/>
      <c r="J2" s="1"/>
      <c r="K2" s="1"/>
      <c r="L2" s="1"/>
      <c r="M2" s="1"/>
      <c r="N2" s="1"/>
      <c r="O2" s="1"/>
      <c r="P2" s="1"/>
      <c r="Q2" s="1"/>
    </row>
    <row r="3" spans="1:20" s="182" customFormat="1" ht="15.95" customHeight="1" thickTop="1" thickBot="1" x14ac:dyDescent="0.2">
      <c r="A3" s="581" t="s">
        <v>3</v>
      </c>
      <c r="B3" s="763" t="s">
        <v>156</v>
      </c>
      <c r="C3" s="763" t="s">
        <v>157</v>
      </c>
      <c r="D3" s="764" t="s">
        <v>158</v>
      </c>
      <c r="E3" s="765" t="s">
        <v>159</v>
      </c>
      <c r="F3" s="766" t="s">
        <v>542</v>
      </c>
      <c r="G3" s="582"/>
      <c r="H3" s="763" t="s">
        <v>160</v>
      </c>
      <c r="I3" s="763" t="s">
        <v>161</v>
      </c>
      <c r="J3" s="763" t="s">
        <v>162</v>
      </c>
      <c r="K3" s="763" t="s">
        <v>163</v>
      </c>
      <c r="L3" s="582"/>
      <c r="M3" s="582"/>
      <c r="N3" s="763" t="s">
        <v>164</v>
      </c>
      <c r="O3" s="583"/>
      <c r="P3" s="584"/>
      <c r="Q3" s="62"/>
    </row>
    <row r="4" spans="1:20" s="182" customFormat="1" ht="15.95" customHeight="1" thickTop="1" thickBot="1" x14ac:dyDescent="0.2">
      <c r="A4" s="585"/>
      <c r="B4" s="763"/>
      <c r="C4" s="763"/>
      <c r="D4" s="764"/>
      <c r="E4" s="765"/>
      <c r="F4" s="766"/>
      <c r="G4" s="555" t="s">
        <v>165</v>
      </c>
      <c r="H4" s="763"/>
      <c r="I4" s="763"/>
      <c r="J4" s="763"/>
      <c r="K4" s="763"/>
      <c r="L4" s="555" t="s">
        <v>86</v>
      </c>
      <c r="M4" s="555" t="s">
        <v>87</v>
      </c>
      <c r="N4" s="763"/>
      <c r="O4" s="586" t="s">
        <v>166</v>
      </c>
      <c r="P4" s="421" t="s">
        <v>167</v>
      </c>
      <c r="Q4" s="62"/>
    </row>
    <row r="5" spans="1:20" s="182" customFormat="1" ht="15.95" customHeight="1" thickTop="1" x14ac:dyDescent="0.15">
      <c r="A5" s="587" t="s">
        <v>55</v>
      </c>
      <c r="B5" s="763"/>
      <c r="C5" s="763"/>
      <c r="D5" s="764"/>
      <c r="E5" s="765"/>
      <c r="F5" s="766"/>
      <c r="G5" s="138"/>
      <c r="H5" s="763"/>
      <c r="I5" s="763"/>
      <c r="J5" s="763"/>
      <c r="K5" s="763"/>
      <c r="L5" s="138"/>
      <c r="M5" s="138"/>
      <c r="N5" s="763"/>
      <c r="O5" s="588"/>
      <c r="P5" s="399"/>
      <c r="Q5" s="62"/>
    </row>
    <row r="6" spans="1:20" s="189" customFormat="1" ht="18" customHeight="1" x14ac:dyDescent="0.15">
      <c r="A6" s="555" t="s">
        <v>150</v>
      </c>
      <c r="B6" s="662">
        <v>53545</v>
      </c>
      <c r="C6" s="662">
        <v>20347</v>
      </c>
      <c r="D6" s="663">
        <v>111611</v>
      </c>
      <c r="E6" s="664">
        <v>185503</v>
      </c>
      <c r="F6" s="665">
        <v>1937</v>
      </c>
      <c r="G6" s="662">
        <v>4284</v>
      </c>
      <c r="H6" s="662">
        <v>745</v>
      </c>
      <c r="I6" s="662">
        <v>85694</v>
      </c>
      <c r="J6" s="662">
        <v>29336</v>
      </c>
      <c r="K6" s="662">
        <v>672</v>
      </c>
      <c r="L6" s="662">
        <v>22085</v>
      </c>
      <c r="M6" s="662">
        <v>6953</v>
      </c>
      <c r="N6" s="662">
        <v>3632</v>
      </c>
      <c r="O6" s="704" t="s">
        <v>168</v>
      </c>
      <c r="P6" s="666">
        <v>340841</v>
      </c>
      <c r="Q6" s="598"/>
      <c r="R6" s="188"/>
      <c r="S6" s="188"/>
      <c r="T6" s="188"/>
    </row>
    <row r="7" spans="1:20" s="189" customFormat="1" ht="18" customHeight="1" x14ac:dyDescent="0.15">
      <c r="A7" s="589">
        <v>5</v>
      </c>
      <c r="B7" s="667">
        <f>54825528/1000</f>
        <v>54825.527999999998</v>
      </c>
      <c r="C7" s="667">
        <f>(1091566+18899479+659248+72732)/1000</f>
        <v>20723.025000000001</v>
      </c>
      <c r="D7" s="668">
        <f>112740738/1000</f>
        <v>112740.738</v>
      </c>
      <c r="E7" s="669">
        <v>188289</v>
      </c>
      <c r="F7" s="670">
        <f>1915546/1000</f>
        <v>1915.546</v>
      </c>
      <c r="G7" s="667">
        <f>4296387/1000</f>
        <v>4296.3869999999997</v>
      </c>
      <c r="H7" s="667">
        <f>741330/1000</f>
        <v>741.33</v>
      </c>
      <c r="I7" s="667">
        <f>71549268/1000</f>
        <v>71549.267999999996</v>
      </c>
      <c r="J7" s="705">
        <f>37095185/1000</f>
        <v>37095.184999999998</v>
      </c>
      <c r="K7" s="705">
        <f>1003134/1000</f>
        <v>1003.134</v>
      </c>
      <c r="L7" s="705">
        <f>16108614/1000</f>
        <v>16108.614</v>
      </c>
      <c r="M7" s="705">
        <f>7396263/1000</f>
        <v>7396.2629999999999</v>
      </c>
      <c r="N7" s="705">
        <f>(2913238+254255)/1000</f>
        <v>3167.4929999999999</v>
      </c>
      <c r="O7" s="704" t="s">
        <v>168</v>
      </c>
      <c r="P7" s="666">
        <f>331562511/1000</f>
        <v>331562.511</v>
      </c>
      <c r="Q7" s="598"/>
      <c r="R7" s="188"/>
      <c r="S7" s="188"/>
      <c r="T7" s="188"/>
    </row>
    <row r="8" spans="1:20" s="189" customFormat="1" ht="18" customHeight="1" x14ac:dyDescent="0.15">
      <c r="A8" s="591">
        <v>6</v>
      </c>
      <c r="B8" s="592">
        <v>53778</v>
      </c>
      <c r="C8" s="592">
        <f>1098+21122+3695+72</f>
        <v>25987</v>
      </c>
      <c r="D8" s="593">
        <v>116282</v>
      </c>
      <c r="E8" s="594">
        <v>196046</v>
      </c>
      <c r="F8" s="720">
        <v>1738</v>
      </c>
      <c r="G8" s="592">
        <v>4365</v>
      </c>
      <c r="H8" s="592">
        <v>735</v>
      </c>
      <c r="I8" s="592">
        <v>68795</v>
      </c>
      <c r="J8" s="592">
        <v>38597</v>
      </c>
      <c r="K8" s="592">
        <v>697</v>
      </c>
      <c r="L8" s="592">
        <v>26370</v>
      </c>
      <c r="M8" s="592">
        <v>8102</v>
      </c>
      <c r="N8" s="592">
        <f>4459+209+1</f>
        <v>4669</v>
      </c>
      <c r="O8" s="595" t="s">
        <v>551</v>
      </c>
      <c r="P8" s="596">
        <v>350115</v>
      </c>
      <c r="Q8" s="598"/>
      <c r="R8" s="188"/>
      <c r="S8" s="188"/>
      <c r="T8" s="188"/>
    </row>
    <row r="9" spans="1:20" s="176" customFormat="1" ht="12" customHeight="1" x14ac:dyDescent="0.15">
      <c r="A9" s="77"/>
      <c r="B9" s="77"/>
      <c r="C9" s="77"/>
      <c r="D9" s="77"/>
      <c r="E9" s="77"/>
      <c r="F9" s="77"/>
      <c r="G9" s="77"/>
      <c r="H9" s="77"/>
      <c r="I9" s="77"/>
      <c r="J9" s="77"/>
      <c r="K9" s="77"/>
      <c r="L9" s="77"/>
      <c r="M9" s="77"/>
      <c r="N9" s="77"/>
      <c r="O9" s="77"/>
      <c r="P9" s="78" t="s">
        <v>144</v>
      </c>
      <c r="Q9" s="77"/>
    </row>
    <row r="10" spans="1:20" s="176" customFormat="1" ht="12" customHeight="1" x14ac:dyDescent="0.15">
      <c r="A10" s="80"/>
      <c r="B10" s="80"/>
      <c r="C10" s="77"/>
      <c r="D10" s="77"/>
      <c r="E10" s="77"/>
      <c r="F10" s="515"/>
      <c r="G10" s="77"/>
      <c r="H10" s="77"/>
      <c r="I10" s="77"/>
      <c r="J10" s="77"/>
      <c r="K10" s="77"/>
      <c r="L10" s="77"/>
      <c r="M10" s="79"/>
      <c r="N10" s="79"/>
      <c r="O10" s="79"/>
      <c r="P10" s="78" t="s">
        <v>153</v>
      </c>
      <c r="Q10" s="77"/>
    </row>
    <row r="11" spans="1:20" x14ac:dyDescent="0.15">
      <c r="A11" s="1"/>
      <c r="B11" s="8"/>
      <c r="C11" s="8"/>
      <c r="D11" s="8"/>
      <c r="E11" s="8"/>
      <c r="F11" s="1"/>
      <c r="G11" s="1"/>
      <c r="H11" s="1"/>
      <c r="I11" s="1"/>
      <c r="J11" s="1"/>
      <c r="K11" s="1"/>
      <c r="L11" s="1"/>
      <c r="M11" s="1"/>
      <c r="N11" s="1"/>
      <c r="O11" s="1"/>
      <c r="P11" s="1"/>
      <c r="Q11" s="1"/>
    </row>
    <row r="12" spans="1:20" x14ac:dyDescent="0.15">
      <c r="A12" s="1"/>
      <c r="B12" s="8"/>
      <c r="C12" s="8"/>
      <c r="D12" s="8"/>
      <c r="E12" s="8"/>
      <c r="F12" s="1"/>
      <c r="G12" s="1"/>
      <c r="H12" s="1"/>
      <c r="I12" s="1"/>
      <c r="J12" s="1"/>
      <c r="K12" s="1"/>
      <c r="L12" s="1"/>
      <c r="M12" s="1"/>
      <c r="N12" s="1"/>
      <c r="O12" s="1"/>
      <c r="P12" s="1"/>
      <c r="Q12" s="1"/>
    </row>
    <row r="13" spans="1:20" x14ac:dyDescent="0.15">
      <c r="A13" s="1"/>
      <c r="B13" s="8"/>
      <c r="C13" s="8"/>
      <c r="D13" s="8"/>
      <c r="E13" s="8"/>
      <c r="F13" s="1"/>
      <c r="G13" s="1"/>
      <c r="H13" s="1"/>
      <c r="I13" s="1"/>
      <c r="J13" s="1"/>
      <c r="K13" s="1"/>
      <c r="L13" s="1"/>
      <c r="M13" s="1"/>
      <c r="N13" s="1"/>
      <c r="O13" s="1"/>
      <c r="P13" s="1"/>
      <c r="Q13" s="1"/>
    </row>
    <row r="14" spans="1:20" x14ac:dyDescent="0.15">
      <c r="A14" s="1"/>
      <c r="B14" s="8"/>
      <c r="C14" s="8"/>
      <c r="D14" s="8"/>
      <c r="E14" s="8"/>
      <c r="F14" s="1"/>
      <c r="G14" s="1"/>
      <c r="H14" s="1"/>
      <c r="I14" s="1"/>
      <c r="J14" s="1"/>
      <c r="K14" s="1"/>
      <c r="L14" s="1"/>
      <c r="M14" s="1"/>
      <c r="N14" s="1"/>
      <c r="O14" s="1"/>
      <c r="P14" s="1"/>
      <c r="Q14" s="1"/>
    </row>
    <row r="17" spans="7:7" x14ac:dyDescent="0.15">
      <c r="G17" s="171"/>
    </row>
  </sheetData>
  <mergeCells count="10">
    <mergeCell ref="I3:I5"/>
    <mergeCell ref="J3:J5"/>
    <mergeCell ref="K3:K5"/>
    <mergeCell ref="N3:N5"/>
    <mergeCell ref="B3:B5"/>
    <mergeCell ref="C3:C5"/>
    <mergeCell ref="D3:D5"/>
    <mergeCell ref="E3:E5"/>
    <mergeCell ref="F3:F5"/>
    <mergeCell ref="H3:H5"/>
  </mergeCells>
  <phoneticPr fontId="14"/>
  <pageMargins left="0.39370078740157483" right="0.39370078740157483" top="0.98425196850393704" bottom="0.98425196850393704" header="0.51181102362204722" footer="0.51181102362204722"/>
  <pageSetup paperSize="9"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2-1</vt:lpstr>
      <vt:lpstr>2-2</vt:lpstr>
      <vt:lpstr>2-3</vt:lpstr>
      <vt:lpstr>2-4</vt:lpstr>
      <vt:lpstr>2-5</vt:lpstr>
      <vt:lpstr>2-6</vt:lpstr>
      <vt:lpstr>2-7(1)</vt:lpstr>
      <vt:lpstr>2-7(2)</vt:lpstr>
      <vt:lpstr>2-8(1)</vt:lpstr>
      <vt:lpstr>2-8(2)</vt:lpstr>
      <vt:lpstr>2-8(3)</vt:lpstr>
      <vt:lpstr>2-9(1)</vt:lpstr>
      <vt:lpstr>2-9(2)</vt:lpstr>
      <vt:lpstr>2-10(1)</vt:lpstr>
      <vt:lpstr>2-10(2)</vt:lpstr>
      <vt:lpstr>2-11(1)</vt:lpstr>
      <vt:lpstr>2-11(2)</vt:lpstr>
      <vt:lpstr>2-12</vt:lpstr>
      <vt:lpstr>2-13</vt:lpstr>
      <vt:lpstr>2-14</vt:lpstr>
      <vt:lpstr>2-15</vt:lpstr>
      <vt:lpstr>2-16</vt:lpstr>
      <vt:lpstr>2-17</vt:lpstr>
      <vt:lpstr>2-18</vt:lpstr>
      <vt:lpstr>2-19</vt:lpstr>
      <vt:lpstr>2-20</vt:lpstr>
      <vt:lpstr>2-21</vt:lpstr>
      <vt:lpstr>2-22</vt:lpstr>
      <vt:lpstr>2-23</vt:lpstr>
      <vt:lpstr>2-24</vt:lpstr>
      <vt:lpstr>'2-1'!Print_Area</vt:lpstr>
      <vt:lpstr>'2-10(1)'!Print_Area</vt:lpstr>
      <vt:lpstr>'2-10(2)'!Print_Area</vt:lpstr>
      <vt:lpstr>'2-11(1)'!Print_Area</vt:lpstr>
      <vt:lpstr>'2-11(2)'!Print_Area</vt:lpstr>
      <vt:lpstr>'2-12'!Print_Area</vt:lpstr>
      <vt:lpstr>'2-13'!Print_Area</vt:lpstr>
      <vt:lpstr>'2-14'!Print_Area</vt:lpstr>
      <vt:lpstr>'2-15'!Print_Area</vt:lpstr>
      <vt:lpstr>'2-16'!Print_Area</vt:lpstr>
      <vt:lpstr>'2-17'!Print_Area</vt:lpstr>
      <vt:lpstr>'2-18'!Print_Area</vt:lpstr>
      <vt:lpstr>'2-19'!Print_Area</vt:lpstr>
      <vt:lpstr>'2-2'!Print_Area</vt:lpstr>
      <vt:lpstr>'2-20'!Print_Area</vt:lpstr>
      <vt:lpstr>'2-21'!Print_Area</vt:lpstr>
      <vt:lpstr>'2-22'!Print_Area</vt:lpstr>
      <vt:lpstr>'2-23'!Print_Area</vt:lpstr>
      <vt:lpstr>'2-24'!Print_Area</vt:lpstr>
      <vt:lpstr>'2-3'!Print_Area</vt:lpstr>
      <vt:lpstr>'2-4'!Print_Area</vt:lpstr>
      <vt:lpstr>'2-5'!Print_Area</vt:lpstr>
      <vt:lpstr>'2-6'!Print_Area</vt:lpstr>
      <vt:lpstr>'2-7(1)'!Print_Area</vt:lpstr>
      <vt:lpstr>'2-7(2)'!Print_Area</vt:lpstr>
      <vt:lpstr>'2-8(1)'!Print_Area</vt:lpstr>
      <vt:lpstr>'2-8(2)'!Print_Area</vt:lpstr>
      <vt:lpstr>'2-8(3)'!Print_Area</vt:lpstr>
      <vt:lpstr>'2-9(1)'!Print_Area</vt:lpstr>
      <vt:lpstr>'2-9(2)'!Print_Area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有限会社　福本印刷所</dc:creator>
  <dc:description/>
  <cp:lastModifiedBy>有限会社　福本印刷所</cp:lastModifiedBy>
  <cp:revision>0</cp:revision>
  <cp:lastPrinted>2025-07-24T11:33:08Z</cp:lastPrinted>
  <dcterms:created xsi:type="dcterms:W3CDTF">2024-06-25T09:16:42Z</dcterms:created>
  <dcterms:modified xsi:type="dcterms:W3CDTF">2025-08-31T23:43:52Z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