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L:\03051692\00 学童保育課（令和6年度～）\（000）Ｒ8 様式（就労証明書等）（案）\"/>
    </mc:Choice>
  </mc:AlternateContent>
  <xr:revisionPtr revIDLastSave="0" documentId="13_ncr:1_{4AE529A1-D59A-49E8-ACBE-D118B40E8673}"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記載要領" sheetId="30" r:id="rId2"/>
    <sheet name="プルダウンリスト" sheetId="16" r:id="rId3"/>
  </sheets>
  <definedNames>
    <definedName name="_0時間" localSheetId="0">標準的な様式!$BR$160</definedName>
    <definedName name="_100時間">標準的な様式!$BR$181</definedName>
    <definedName name="_112時間">標準的な様式!$BR$183</definedName>
    <definedName name="_120時間">標準的な様式!$BR$180</definedName>
    <definedName name="_124時間">標準的な様式!$BR$182</definedName>
    <definedName name="_12時間" localSheetId="0">標準的な様式!$BR$161</definedName>
    <definedName name="_13時" localSheetId="0">標準的な様式!$BR$162</definedName>
    <definedName name="_140時間">標準的な様式!$BR$179</definedName>
    <definedName name="_155時間">標準的な様式!$BR$178</definedName>
    <definedName name="_15時間" localSheetId="1">#REF!</definedName>
    <definedName name="_15時間">標準的な様式!$BR$163</definedName>
    <definedName name="_17時" localSheetId="1">#REF!</definedName>
    <definedName name="_17時">標準的な様式!$BR$164</definedName>
    <definedName name="_18時" localSheetId="1">#REF!</definedName>
    <definedName name="_18時">標準的な様式!$BR$165</definedName>
    <definedName name="_18時間" localSheetId="1">#REF!</definedName>
    <definedName name="_18時間">標準的な様式!$BR$166</definedName>
    <definedName name="_20時間" localSheetId="1">#REF!</definedName>
    <definedName name="_20時間">標準的な様式!$BR$167</definedName>
    <definedName name="_24時間" localSheetId="0">標準的な様式!$BR$169</definedName>
    <definedName name="_4時間" localSheetId="0">標準的な様式!$BR$173</definedName>
    <definedName name="_5時間" localSheetId="0">標準的な様式!$BR$174</definedName>
    <definedName name="_60時間">標準的な様式!$BR$190</definedName>
    <definedName name="_64時間">標準的な様式!$BR$186</definedName>
    <definedName name="_6時間" localSheetId="1">#REF!</definedName>
    <definedName name="_6時間">標準的な様式!$BR$175</definedName>
    <definedName name="_72時間">標準的な様式!$BR$189</definedName>
    <definedName name="_7時間" localSheetId="1">#REF!</definedName>
    <definedName name="_7時間">標準的な様式!$BR$176</definedName>
    <definedName name="_7時間45分" localSheetId="1">#REF!</definedName>
    <definedName name="_7時間45分">標準的な様式!$BR$177</definedName>
    <definedName name="_80時間">標準的な様式!$BR$185</definedName>
    <definedName name="_84時間">標準的な様式!$BR$188</definedName>
    <definedName name="_93時間">標準的な様式!$BR$187</definedName>
    <definedName name="_96時間">標準的な様式!$BR$184</definedName>
    <definedName name="_xlnm._FilterDatabase" localSheetId="0" hidden="1">標準的な様式!$B$13:$AK$60</definedName>
    <definedName name="_xlnm.Print_Area" localSheetId="0">標準的な様式!$B$1:$AK$143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29" i="29" l="1"/>
  <c r="AU227" i="29" l="1"/>
  <c r="AT227" i="29"/>
  <c r="AW177" i="29" l="1"/>
  <c r="AV177" i="29"/>
  <c r="AU177" i="29"/>
  <c r="AT177" i="29"/>
  <c r="AO170" i="29"/>
  <c r="AO169" i="29"/>
  <c r="AO166" i="29"/>
  <c r="BF202" i="29"/>
  <c r="AW206" i="29"/>
  <c r="AV206" i="29"/>
  <c r="AU206" i="29"/>
  <c r="AT206" i="29"/>
  <c r="BA211" i="29"/>
  <c r="BA212" i="29" s="1"/>
  <c r="BA210" i="29"/>
  <c r="AU217" i="29" l="1"/>
  <c r="AU216" i="29"/>
  <c r="AT217" i="29"/>
  <c r="AT216" i="29"/>
  <c r="AT214" i="29" l="1"/>
  <c r="AV227" i="29" l="1"/>
  <c r="AW227" i="29" s="1"/>
  <c r="AY227" i="29" s="1"/>
  <c r="AU219" i="29"/>
  <c r="AT219" i="29"/>
  <c r="BA200" i="29"/>
  <c r="BA192" i="29"/>
  <c r="BA197" i="29"/>
  <c r="BA198" i="29" s="1"/>
  <c r="BA196" i="29"/>
  <c r="BA193" i="29"/>
  <c r="BA194" i="29" s="1"/>
  <c r="AR176" i="29"/>
  <c r="AR175" i="29"/>
  <c r="AR174" i="29"/>
  <c r="AW174" i="29" s="1"/>
  <c r="AR173" i="29"/>
  <c r="AR172" i="29"/>
  <c r="AR171" i="29"/>
  <c r="AR170" i="29"/>
  <c r="AR169" i="29"/>
  <c r="AV219" i="29" l="1"/>
  <c r="AW175" i="29"/>
  <c r="AU174" i="29"/>
  <c r="AT174" i="29"/>
  <c r="AV174" i="29"/>
  <c r="AT175" i="29"/>
  <c r="AU175" i="29"/>
  <c r="AV175" i="29"/>
  <c r="BA164" i="29"/>
  <c r="BA160" i="29"/>
  <c r="BA161" i="29" s="1"/>
  <c r="BA159" i="29"/>
  <c r="AP170" i="29"/>
  <c r="BZ169" i="29"/>
  <c r="BZ170" i="29" s="1"/>
  <c r="BZ171" i="29" s="1"/>
  <c r="BZ172" i="29" s="1"/>
  <c r="BZ173" i="29" s="1"/>
  <c r="AP169" i="29"/>
  <c r="AP166" i="29"/>
  <c r="BG164" i="29" l="1"/>
  <c r="AS187" i="29"/>
  <c r="AY219" i="29"/>
  <c r="AO168" i="29" s="1"/>
  <c r="BA213" i="29"/>
  <c r="BC213" i="29" s="1"/>
  <c r="BA206" i="29"/>
  <c r="BF206" i="29" s="1"/>
  <c r="BA199" i="29"/>
  <c r="AX206" i="29"/>
  <c r="BA162" i="29"/>
  <c r="AZ177" i="29"/>
  <c r="BE177" i="29" s="1"/>
  <c r="AX175" i="29"/>
  <c r="AX180" i="29" s="1"/>
  <c r="AZ174" i="29"/>
  <c r="BE174" i="29" s="1"/>
  <c r="AZ206" i="29"/>
  <c r="BA174" i="29"/>
  <c r="BF174" i="29" s="1"/>
  <c r="AS223" i="29"/>
  <c r="BA195" i="29"/>
  <c r="BA177" i="29"/>
  <c r="BF177" i="29" s="1"/>
  <c r="BC268" i="29"/>
  <c r="BA267" i="29"/>
  <c r="BA268" i="29"/>
  <c r="BC267" i="29"/>
  <c r="BZ168" i="29"/>
  <c r="BZ167" i="29" s="1"/>
  <c r="BZ166" i="29" s="1"/>
  <c r="BZ165" i="29" s="1"/>
  <c r="BZ164" i="29" s="1"/>
  <c r="BZ163" i="29" s="1"/>
  <c r="BZ162" i="29" s="1"/>
  <c r="BZ161" i="29" s="1"/>
  <c r="BZ160" i="29" s="1"/>
  <c r="AS268" i="29"/>
  <c r="AX268" i="29" s="1"/>
  <c r="AX177" i="29"/>
  <c r="AZ175" i="29"/>
  <c r="BE175" i="29" s="1"/>
  <c r="AS267" i="29"/>
  <c r="BA175" i="29"/>
  <c r="BF175" i="29" s="1"/>
  <c r="AX174" i="29"/>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AP168" i="29" l="1"/>
  <c r="BA201" i="29"/>
  <c r="BE206" i="29"/>
  <c r="BB206" i="29"/>
  <c r="BC206" i="29" s="1"/>
  <c r="BG174" i="29"/>
  <c r="BH174" i="29" s="1"/>
  <c r="BG175" i="29"/>
  <c r="BH175" i="29" s="1"/>
  <c r="BF203" i="29"/>
  <c r="AO184" i="29" s="1"/>
  <c r="BB177" i="29"/>
  <c r="BC177" i="29" s="1"/>
  <c r="BD177" i="29" s="1"/>
  <c r="AV178" i="29" s="1"/>
  <c r="AZ268" i="29"/>
  <c r="AY268" i="29"/>
  <c r="AX179" i="29"/>
  <c r="BB174" i="29"/>
  <c r="BC174" i="29" s="1"/>
  <c r="BD174" i="29" s="1"/>
  <c r="AY174" i="29" s="1"/>
  <c r="BB175" i="29"/>
  <c r="BC175" i="29" s="1"/>
  <c r="BD175" i="29" s="1"/>
  <c r="AY175" i="29"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 r="BD219" i="29" l="1"/>
  <c r="AY208" i="29" s="1"/>
  <c r="AZ208" i="29" s="1"/>
  <c r="BD206" i="29"/>
  <c r="BD207" i="29" s="1"/>
  <c r="AO177" i="29"/>
  <c r="BC201" i="29"/>
  <c r="AO176" i="29"/>
  <c r="AP176" i="29" s="1"/>
  <c r="AO182" i="29"/>
  <c r="AO183" i="29"/>
  <c r="AU173" i="29"/>
  <c r="AW173" i="29"/>
  <c r="AV172" i="29"/>
  <c r="AT171" i="29"/>
  <c r="AV169" i="29"/>
  <c r="AV170" i="29"/>
  <c r="AV173" i="29"/>
  <c r="AV171" i="29"/>
  <c r="AU169" i="29"/>
  <c r="AW170" i="29"/>
  <c r="AU172" i="29"/>
  <c r="AT170" i="29"/>
  <c r="AT169" i="29"/>
  <c r="AW172" i="29"/>
  <c r="AU171" i="29"/>
  <c r="AT172" i="29"/>
  <c r="AW171" i="29"/>
  <c r="AT173" i="29"/>
  <c r="AU170" i="29"/>
  <c r="AW169" i="29"/>
  <c r="AY180" i="29"/>
  <c r="BG177" i="29"/>
  <c r="BH177" i="29" s="1"/>
  <c r="BH187" i="29"/>
  <c r="AY177" i="29"/>
  <c r="AY179" i="29"/>
  <c r="AY206" i="29" l="1"/>
  <c r="AY207" i="29" s="1"/>
  <c r="BG206" i="29"/>
  <c r="BG207" i="29" s="1"/>
  <c r="AP177" i="29"/>
  <c r="BA208" i="29"/>
  <c r="AX172" i="29"/>
  <c r="AX170" i="29"/>
  <c r="AX171" i="29"/>
  <c r="AX173" i="29"/>
  <c r="AX169" i="29"/>
  <c r="BB223" i="29"/>
  <c r="AP183" i="29"/>
  <c r="AP182" i="29"/>
  <c r="AZ172" i="29"/>
  <c r="BE172" i="29" s="1"/>
  <c r="AX178" i="29" l="1"/>
  <c r="BA170" i="29"/>
  <c r="BF170" i="29" s="1"/>
  <c r="AZ173" i="29"/>
  <c r="BE173" i="29" s="1"/>
  <c r="AZ169" i="29"/>
  <c r="BE169" i="29" s="1"/>
  <c r="BA172" i="29"/>
  <c r="BF172" i="29" s="1"/>
  <c r="BG172" i="29" s="1"/>
  <c r="AZ170" i="29"/>
  <c r="BE170" i="29" s="1"/>
  <c r="BA173" i="29"/>
  <c r="BF173" i="29" s="1"/>
  <c r="BA169" i="29"/>
  <c r="BA171" i="29"/>
  <c r="BF171" i="29" s="1"/>
  <c r="AZ171" i="29"/>
  <c r="BE171" i="29" s="1"/>
  <c r="BG173" i="29" l="1"/>
  <c r="BG170" i="29"/>
  <c r="BG171" i="29"/>
  <c r="AX176" i="29"/>
  <c r="BB172" i="29"/>
  <c r="BC172" i="29" s="1"/>
  <c r="BD172" i="29" s="1"/>
  <c r="AY172" i="29" s="1"/>
  <c r="BB173" i="29"/>
  <c r="BC173" i="29" s="1"/>
  <c r="BD173" i="29" s="1"/>
  <c r="AY173" i="29" s="1"/>
  <c r="BB171" i="29"/>
  <c r="BC171" i="29" s="1"/>
  <c r="BD171" i="29" s="1"/>
  <c r="AY171" i="29" s="1"/>
  <c r="BB170" i="29"/>
  <c r="BC170" i="29" s="1"/>
  <c r="BD170" i="29" s="1"/>
  <c r="AY170" i="29" s="1"/>
  <c r="BB169" i="29"/>
  <c r="BC169" i="29" s="1"/>
  <c r="BD169" i="29" s="1"/>
  <c r="BF169" i="29"/>
  <c r="BG169" i="29" s="1"/>
  <c r="BG176" i="29" s="1"/>
  <c r="BH176" i="29" s="1"/>
  <c r="BG180" i="29" s="1"/>
  <c r="BH180" i="29" s="1"/>
  <c r="BC176" i="29" l="1"/>
  <c r="AY169" i="29"/>
  <c r="BD176" i="29"/>
  <c r="BD178" i="29" l="1"/>
  <c r="BH178" i="29" s="1"/>
  <c r="BH186" i="29"/>
  <c r="AY178" i="29"/>
  <c r="AY176" i="29"/>
  <c r="BB166" i="29" s="1"/>
  <c r="BG183" i="29" l="1"/>
  <c r="BH183" i="29" s="1"/>
  <c r="AO165" i="29"/>
  <c r="AX267" i="29"/>
  <c r="BG189" i="29"/>
  <c r="BH189" i="29" s="1"/>
  <c r="AP165" i="29" l="1"/>
  <c r="BF164" i="29"/>
  <c r="AY267" i="29"/>
  <c r="AZ267" i="29"/>
  <c r="BB268" i="29"/>
  <c r="AU268" i="29"/>
  <c r="AU267" i="29"/>
  <c r="BB267" i="29"/>
  <c r="BH164" i="29" l="1"/>
  <c r="BD179" i="29"/>
  <c r="BA165" i="29" s="1"/>
  <c r="AW267" i="29"/>
  <c r="AV267" i="29"/>
  <c r="AW268" i="29"/>
  <c r="AV268" i="29"/>
  <c r="BC165" i="29" l="1"/>
  <c r="BF166" i="29" s="1"/>
  <c r="BG166" i="29" s="1"/>
  <c r="BH166" i="29" s="1"/>
  <c r="AP184" i="29" l="1"/>
  <c r="AU223" i="29"/>
  <c r="AV223" i="29" s="1"/>
  <c r="BA163" i="29"/>
  <c r="BC163" i="29" s="1"/>
  <c r="AQ146" i="29"/>
  <c r="AU151" i="29" s="1"/>
  <c r="R135" i="29" s="1"/>
  <c r="AU152" i="29" l="1"/>
  <c r="P136" i="29" s="1"/>
  <c r="AW223" i="29"/>
  <c r="AX223" i="29"/>
  <c r="BG181" i="29"/>
  <c r="BH181" i="29" s="1"/>
  <c r="AU153" i="29" s="1"/>
  <c r="P137" i="29" s="1"/>
  <c r="AO175" i="29"/>
  <c r="AQ147" i="29"/>
  <c r="C137" i="29" s="1"/>
  <c r="AO180" i="29"/>
  <c r="AP180" i="29" s="1"/>
  <c r="BB187" i="29"/>
  <c r="AP175" i="29" l="1"/>
  <c r="AU187" i="29"/>
  <c r="AV187" i="29" s="1"/>
  <c r="AY223" i="29"/>
  <c r="AZ223" i="29"/>
  <c r="BC223" i="29"/>
  <c r="BA223" i="29"/>
  <c r="AP185" i="29"/>
  <c r="J140" i="29" s="1"/>
  <c r="AW187" i="29" l="1"/>
  <c r="AX187" i="29"/>
  <c r="AY187" i="29" s="1"/>
  <c r="BC187" i="29" s="1"/>
  <c r="AU154" i="29" s="1"/>
  <c r="P138" i="29" s="1"/>
  <c r="AZ187" i="29" l="1"/>
  <c r="BA187" i="29" s="1"/>
  <c r="AU155" i="29" s="1"/>
  <c r="P139"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Y169" authorId="0" shapeId="0" xr:uid="{0649EBE5-65F5-498B-946A-0D8BB5820414}">
      <text>
        <r>
          <rPr>
            <b/>
            <sz val="9"/>
            <color indexed="81"/>
            <rFont val="MS P ゴシック"/>
            <family val="3"/>
            <charset val="128"/>
          </rPr>
          <t>時間帯（月）の就労時間が4時間以上かの判定（"1"が要件を満たす）</t>
        </r>
      </text>
    </comment>
    <comment ref="AZ169" authorId="0" shapeId="0" xr:uid="{D6D07C6F-147C-45E5-A7FC-A6FE6D76FE89}">
      <text>
        <r>
          <rPr>
            <b/>
            <sz val="9"/>
            <color indexed="81"/>
            <rFont val="MS P ゴシック"/>
            <family val="3"/>
            <charset val="128"/>
          </rPr>
          <t>時間帯（月）From</t>
        </r>
      </text>
    </comment>
    <comment ref="BA169" authorId="0" shapeId="0" xr:uid="{92FB55C4-F941-46EE-92F2-74ADB7A97B94}">
      <text>
        <r>
          <rPr>
            <b/>
            <sz val="9"/>
            <color indexed="81"/>
            <rFont val="MS P ゴシック"/>
            <family val="3"/>
            <charset val="128"/>
          </rPr>
          <t>時間帯（月）To</t>
        </r>
      </text>
    </comment>
    <comment ref="BB169" authorId="0" shapeId="0" xr:uid="{F43D341A-6F45-4973-8E33-C690B6AECD17}">
      <text>
        <r>
          <rPr>
            <b/>
            <sz val="9"/>
            <color indexed="81"/>
            <rFont val="MS P ゴシック"/>
            <family val="3"/>
            <charset val="128"/>
          </rPr>
          <t>時間帯（月）Fromが時間帯（月）To以上の場合、時間帯（月）Toに24時間をプラスする</t>
        </r>
      </text>
    </comment>
    <comment ref="BC169" authorId="0" shapeId="0" xr:uid="{4C1814C0-F82C-43DC-91C1-B593380D5532}">
      <text>
        <r>
          <rPr>
            <b/>
            <sz val="9"/>
            <color indexed="81"/>
            <rFont val="MS P ゴシック"/>
            <family val="3"/>
            <charset val="128"/>
          </rPr>
          <t>時間帯（月）のFrom-Toから計算した就労時間</t>
        </r>
      </text>
    </comment>
    <comment ref="BD169" authorId="0" shapeId="0" xr:uid="{6EA080D6-EC53-4CE9-AD75-86046623C5E6}">
      <text>
        <r>
          <rPr>
            <b/>
            <sz val="9"/>
            <color indexed="81"/>
            <rFont val="MS P ゴシック"/>
            <family val="3"/>
            <charset val="128"/>
          </rPr>
          <t>時間帯（月）のFrom-Toから計算した就労時間が4時間以上の場合の就労時間</t>
        </r>
      </text>
    </comment>
    <comment ref="BG169" authorId="0" shapeId="0" xr:uid="{83E2EC4C-99D0-4365-ACCA-68BDEDBF3DEF}">
      <text>
        <r>
          <rPr>
            <b/>
            <sz val="9"/>
            <color indexed="81"/>
            <rFont val="MS P ゴシック"/>
            <family val="3"/>
            <charset val="128"/>
          </rPr>
          <t>時間帯（月）から計算した午後1時から午後6時の就労時間</t>
        </r>
      </text>
    </comment>
    <comment ref="AY170" authorId="0" shapeId="0" xr:uid="{BBA16664-BC56-4228-B0EB-3455DB690DC4}">
      <text>
        <r>
          <rPr>
            <b/>
            <sz val="9"/>
            <color indexed="81"/>
            <rFont val="MS P ゴシック"/>
            <family val="3"/>
            <charset val="128"/>
          </rPr>
          <t>時間帯（火）の就労時間が4時間以上かの判定（"1"が要件を満たす）</t>
        </r>
      </text>
    </comment>
    <comment ref="AZ170" authorId="0" shapeId="0" xr:uid="{58244227-3F91-41D7-8575-DE6FB5039CCF}">
      <text>
        <r>
          <rPr>
            <b/>
            <sz val="9"/>
            <color indexed="81"/>
            <rFont val="MS P ゴシック"/>
            <family val="3"/>
            <charset val="128"/>
          </rPr>
          <t>時間帯（火）From</t>
        </r>
      </text>
    </comment>
    <comment ref="BA170" authorId="0" shapeId="0" xr:uid="{15FC5C38-6102-4486-83C7-03E5331360E6}">
      <text>
        <r>
          <rPr>
            <b/>
            <sz val="9"/>
            <color indexed="81"/>
            <rFont val="MS P ゴシック"/>
            <family val="3"/>
            <charset val="128"/>
          </rPr>
          <t>時間帯（火）To</t>
        </r>
      </text>
    </comment>
    <comment ref="BB170" authorId="0" shapeId="0" xr:uid="{5BC1D387-41C2-4F3B-860D-3146BE4CF386}">
      <text>
        <r>
          <rPr>
            <b/>
            <sz val="9"/>
            <color indexed="81"/>
            <rFont val="MS P ゴシック"/>
            <family val="3"/>
            <charset val="128"/>
          </rPr>
          <t>時間帯（火）Fromが時間帯（火）To以上の場合、時間帯（火）Toに24時間をプラスする</t>
        </r>
      </text>
    </comment>
    <comment ref="BC170" authorId="0" shapeId="0" xr:uid="{7A8B3805-2B7C-4F52-AFCF-C79B9A99C19A}">
      <text>
        <r>
          <rPr>
            <b/>
            <sz val="9"/>
            <color indexed="81"/>
            <rFont val="MS P ゴシック"/>
            <family val="3"/>
            <charset val="128"/>
          </rPr>
          <t>時間帯（火）のFrom-Toから計算した就労時間</t>
        </r>
      </text>
    </comment>
    <comment ref="BD170" authorId="0" shapeId="0" xr:uid="{EF231E46-7097-469E-8FAD-B9890484B4F4}">
      <text>
        <r>
          <rPr>
            <b/>
            <sz val="9"/>
            <color indexed="81"/>
            <rFont val="MS P ゴシック"/>
            <family val="3"/>
            <charset val="128"/>
          </rPr>
          <t>時間帯（火）のFrom-Toから計算した就労時間が4時間以上の場合の就労時間</t>
        </r>
      </text>
    </comment>
    <comment ref="BG170" authorId="0" shapeId="0" xr:uid="{47381451-3CA4-4A79-8241-0741C03E2262}">
      <text>
        <r>
          <rPr>
            <b/>
            <sz val="9"/>
            <color indexed="81"/>
            <rFont val="MS P ゴシック"/>
            <family val="3"/>
            <charset val="128"/>
          </rPr>
          <t>時間帯（火）から計算した午後1時から午後6時の就労時間</t>
        </r>
      </text>
    </comment>
    <comment ref="AY171" authorId="0" shapeId="0" xr:uid="{8B73AABB-A71B-4441-A90E-990A27D324B5}">
      <text>
        <r>
          <rPr>
            <b/>
            <sz val="9"/>
            <color indexed="81"/>
            <rFont val="MS P ゴシック"/>
            <family val="3"/>
            <charset val="128"/>
          </rPr>
          <t>時間帯（水）の就労時間が4時間以上かの判定（"1"が要件を満たす）</t>
        </r>
      </text>
    </comment>
    <comment ref="AZ171" authorId="0" shapeId="0" xr:uid="{0F4FE4A6-9A0B-45C9-BF43-B03E3C03BE2E}">
      <text>
        <r>
          <rPr>
            <b/>
            <sz val="9"/>
            <color indexed="81"/>
            <rFont val="MS P ゴシック"/>
            <family val="3"/>
            <charset val="128"/>
          </rPr>
          <t>時間帯（水）From</t>
        </r>
      </text>
    </comment>
    <comment ref="BA171" authorId="0" shapeId="0" xr:uid="{F11901C8-E487-45A3-A61D-161ADB00F09B}">
      <text>
        <r>
          <rPr>
            <b/>
            <sz val="9"/>
            <color indexed="81"/>
            <rFont val="MS P ゴシック"/>
            <family val="3"/>
            <charset val="128"/>
          </rPr>
          <t>時間帯（水）To</t>
        </r>
      </text>
    </comment>
    <comment ref="BB171" authorId="0" shapeId="0" xr:uid="{C84CF3E0-7CC7-4D76-9921-71C291E40C81}">
      <text>
        <r>
          <rPr>
            <b/>
            <sz val="9"/>
            <color indexed="81"/>
            <rFont val="MS P ゴシック"/>
            <family val="3"/>
            <charset val="128"/>
          </rPr>
          <t>時間帯（水）Fromが時間帯（水）To以上の場合、時間帯（水）Toに24時間をプラスする</t>
        </r>
      </text>
    </comment>
    <comment ref="BC171" authorId="0" shapeId="0" xr:uid="{44A4B4F6-9583-429C-9972-DFFF91B90F4E}">
      <text>
        <r>
          <rPr>
            <b/>
            <sz val="9"/>
            <color indexed="81"/>
            <rFont val="MS P ゴシック"/>
            <family val="3"/>
            <charset val="128"/>
          </rPr>
          <t>時間帯（水）のFrom-Toから計算した就労時間</t>
        </r>
      </text>
    </comment>
    <comment ref="BD171" authorId="0" shapeId="0" xr:uid="{0A39E16D-AF5D-40FF-83A2-66FF5C81ED80}">
      <text>
        <r>
          <rPr>
            <b/>
            <sz val="9"/>
            <color indexed="81"/>
            <rFont val="MS P ゴシック"/>
            <family val="3"/>
            <charset val="128"/>
          </rPr>
          <t>時間帯（水）のFrom-Toから計算した就労時間が4時間以上の場合の就労時間</t>
        </r>
      </text>
    </comment>
    <comment ref="BG171" authorId="0" shapeId="0" xr:uid="{26281450-1442-4956-A8AD-03FE07EB9A53}">
      <text>
        <r>
          <rPr>
            <b/>
            <sz val="9"/>
            <color indexed="81"/>
            <rFont val="MS P ゴシック"/>
            <family val="3"/>
            <charset val="128"/>
          </rPr>
          <t>時間帯（水）から計算した午後1時から午後6時の就労時間</t>
        </r>
      </text>
    </comment>
    <comment ref="AY172" authorId="0" shapeId="0" xr:uid="{FC12C69A-6E04-4141-979F-A103E775FED7}">
      <text>
        <r>
          <rPr>
            <b/>
            <sz val="9"/>
            <color indexed="81"/>
            <rFont val="MS P ゴシック"/>
            <family val="3"/>
            <charset val="128"/>
          </rPr>
          <t>時間帯（木）の就労時間が4時間以上かの判定（"1"が要件を満たす）</t>
        </r>
      </text>
    </comment>
    <comment ref="AZ172" authorId="0" shapeId="0" xr:uid="{10AC83AB-3429-410C-83C1-0F15BE742B8C}">
      <text>
        <r>
          <rPr>
            <b/>
            <sz val="9"/>
            <color indexed="81"/>
            <rFont val="MS P ゴシック"/>
            <family val="3"/>
            <charset val="128"/>
          </rPr>
          <t>時間帯（木）From</t>
        </r>
      </text>
    </comment>
    <comment ref="BA172" authorId="0" shapeId="0" xr:uid="{6BFB7BA8-D300-49FF-A24F-463125BA25A3}">
      <text>
        <r>
          <rPr>
            <b/>
            <sz val="9"/>
            <color indexed="81"/>
            <rFont val="MS P ゴシック"/>
            <family val="3"/>
            <charset val="128"/>
          </rPr>
          <t>時間帯（木）To</t>
        </r>
      </text>
    </comment>
    <comment ref="BB172" authorId="0" shapeId="0" xr:uid="{80C311E3-DF90-4A6C-90B9-012C2B73C3FC}">
      <text>
        <r>
          <rPr>
            <b/>
            <sz val="9"/>
            <color indexed="81"/>
            <rFont val="MS P ゴシック"/>
            <family val="3"/>
            <charset val="128"/>
          </rPr>
          <t>時間帯（木）Fromが時間帯（木）To以上の場合、時間帯（木）Toに24時間をプラスする</t>
        </r>
      </text>
    </comment>
    <comment ref="BC172" authorId="0" shapeId="0" xr:uid="{90EC526E-30C9-4CA2-8BC5-C9869A117016}">
      <text>
        <r>
          <rPr>
            <b/>
            <sz val="9"/>
            <color indexed="81"/>
            <rFont val="MS P ゴシック"/>
            <family val="3"/>
            <charset val="128"/>
          </rPr>
          <t>時間帯（木）のFrom-Toから計算した就労時間</t>
        </r>
      </text>
    </comment>
    <comment ref="BD172" authorId="0" shapeId="0" xr:uid="{194B40F7-2B18-4799-9DCC-D0DD249CAD78}">
      <text>
        <r>
          <rPr>
            <b/>
            <sz val="9"/>
            <color indexed="81"/>
            <rFont val="MS P ゴシック"/>
            <family val="3"/>
            <charset val="128"/>
          </rPr>
          <t>時間帯（木）のFrom-Toから計算した就労時間が4時間以上の場合の就労時間</t>
        </r>
      </text>
    </comment>
    <comment ref="BG172" authorId="0" shapeId="0" xr:uid="{3B870A6F-9DC2-492C-AF4E-1B543FEFBE68}">
      <text>
        <r>
          <rPr>
            <b/>
            <sz val="9"/>
            <color indexed="81"/>
            <rFont val="MS P ゴシック"/>
            <family val="3"/>
            <charset val="128"/>
          </rPr>
          <t>時間帯（木）から計算した午後1時から午後6時の就労時間</t>
        </r>
      </text>
    </comment>
    <comment ref="AY173" authorId="0" shapeId="0" xr:uid="{DDC8BB40-5D09-4897-8E4D-3A695F7228AB}">
      <text>
        <r>
          <rPr>
            <b/>
            <sz val="9"/>
            <color indexed="81"/>
            <rFont val="MS P ゴシック"/>
            <family val="3"/>
            <charset val="128"/>
          </rPr>
          <t>時間帯（金）の就労時間が4時間以上かの判定（"1"が要件を満たす）</t>
        </r>
      </text>
    </comment>
    <comment ref="AZ173" authorId="0" shapeId="0" xr:uid="{C0E760FE-657F-41AF-B2DD-05E59DFAE947}">
      <text>
        <r>
          <rPr>
            <b/>
            <sz val="9"/>
            <color indexed="81"/>
            <rFont val="MS P ゴシック"/>
            <family val="3"/>
            <charset val="128"/>
          </rPr>
          <t>時間帯（金）From</t>
        </r>
      </text>
    </comment>
    <comment ref="BA173" authorId="0" shapeId="0" xr:uid="{EBA488E8-DE57-42C8-B8B4-BFD3EB62C6D9}">
      <text>
        <r>
          <rPr>
            <b/>
            <sz val="9"/>
            <color indexed="81"/>
            <rFont val="MS P ゴシック"/>
            <family val="3"/>
            <charset val="128"/>
          </rPr>
          <t>時間帯（金）To</t>
        </r>
      </text>
    </comment>
    <comment ref="BB173" authorId="0" shapeId="0" xr:uid="{237B3DE0-A3E1-4815-831E-AD69626CA21D}">
      <text>
        <r>
          <rPr>
            <b/>
            <sz val="9"/>
            <color indexed="81"/>
            <rFont val="MS P ゴシック"/>
            <family val="3"/>
            <charset val="128"/>
          </rPr>
          <t>時間帯（金）Fromが時間帯（金）To以上の場合、時間帯（金）Toに24時間をプラスする</t>
        </r>
      </text>
    </comment>
    <comment ref="BC173" authorId="0" shapeId="0" xr:uid="{40379F96-6000-43BC-89CC-F17D9BEC8828}">
      <text>
        <r>
          <rPr>
            <b/>
            <sz val="9"/>
            <color indexed="81"/>
            <rFont val="MS P ゴシック"/>
            <family val="3"/>
            <charset val="128"/>
          </rPr>
          <t>時間帯（金）のFrom-Toから計算した就労時間</t>
        </r>
      </text>
    </comment>
    <comment ref="BD173" authorId="0" shapeId="0" xr:uid="{C072DA64-2FEB-4236-B475-9BEB81AF3F07}">
      <text>
        <r>
          <rPr>
            <b/>
            <sz val="9"/>
            <color indexed="81"/>
            <rFont val="MS P ゴシック"/>
            <family val="3"/>
            <charset val="128"/>
          </rPr>
          <t>時間帯（金）のFrom-Toから計算した就労時間が4時間以上の場合の就労時間</t>
        </r>
      </text>
    </comment>
    <comment ref="BG173" authorId="0" shapeId="0" xr:uid="{F1CAE866-1F67-4C56-B16D-8E9977915A23}">
      <text>
        <r>
          <rPr>
            <b/>
            <sz val="9"/>
            <color indexed="81"/>
            <rFont val="MS P ゴシック"/>
            <family val="3"/>
            <charset val="128"/>
          </rPr>
          <t>時間帯（金）から計算した午後1時から午後6時の就労時間</t>
        </r>
      </text>
    </comment>
    <comment ref="AY174" authorId="0" shapeId="0" xr:uid="{3210A45F-89B5-43CC-8F60-42554E81D5D5}">
      <text>
        <r>
          <rPr>
            <b/>
            <sz val="9"/>
            <color indexed="81"/>
            <rFont val="MS P ゴシック"/>
            <family val="3"/>
            <charset val="128"/>
          </rPr>
          <t>時間帯（土）の就労時間が4時間以上かの判定（"1"が要件を満たす）</t>
        </r>
      </text>
    </comment>
    <comment ref="AZ174" authorId="0" shapeId="0" xr:uid="{C4284F6E-1BF7-44E5-A485-690258668F80}">
      <text>
        <r>
          <rPr>
            <b/>
            <sz val="9"/>
            <color indexed="81"/>
            <rFont val="MS P ゴシック"/>
            <family val="3"/>
            <charset val="128"/>
          </rPr>
          <t>時間帯（土）From</t>
        </r>
      </text>
    </comment>
    <comment ref="BA174" authorId="0" shapeId="0" xr:uid="{86A62556-6E75-41ED-9E6C-F7A5F5DD775A}">
      <text>
        <r>
          <rPr>
            <b/>
            <sz val="9"/>
            <color indexed="81"/>
            <rFont val="MS P ゴシック"/>
            <family val="3"/>
            <charset val="128"/>
          </rPr>
          <t>時間帯（土）To</t>
        </r>
      </text>
    </comment>
    <comment ref="BB174" authorId="0" shapeId="0" xr:uid="{CC3DC523-BFA2-45DD-A7FA-8BF2934733C5}">
      <text>
        <r>
          <rPr>
            <b/>
            <sz val="9"/>
            <color indexed="81"/>
            <rFont val="MS P ゴシック"/>
            <family val="3"/>
            <charset val="128"/>
          </rPr>
          <t>時間帯（土）Fromが時間帯（土）To以上の場合、時間帯（土）Toに24時間をプラスする</t>
        </r>
      </text>
    </comment>
    <comment ref="BC174" authorId="0" shapeId="0" xr:uid="{E0CACAC3-3476-4B28-A674-4B2892766659}">
      <text>
        <r>
          <rPr>
            <b/>
            <sz val="9"/>
            <color indexed="81"/>
            <rFont val="MS P ゴシック"/>
            <family val="3"/>
            <charset val="128"/>
          </rPr>
          <t>時間帯（土）のFrom-Toから計算した就労時間</t>
        </r>
      </text>
    </comment>
    <comment ref="BD174" authorId="0" shapeId="0" xr:uid="{78CF8E15-161A-49CD-92F7-42DBB626ED0B}">
      <text>
        <r>
          <rPr>
            <b/>
            <sz val="9"/>
            <color indexed="81"/>
            <rFont val="MS P ゴシック"/>
            <family val="3"/>
            <charset val="128"/>
          </rPr>
          <t>時間帯（土）のFrom-Toから計算した就労時間が4時間以上の場合の就労時間</t>
        </r>
      </text>
    </comment>
    <comment ref="BG174" authorId="0" shapeId="0" xr:uid="{3F3502BB-7426-4DF6-9109-9CEFFC4DAB14}">
      <text>
        <r>
          <rPr>
            <b/>
            <sz val="9"/>
            <color indexed="81"/>
            <rFont val="MS P ゴシック"/>
            <family val="3"/>
            <charset val="128"/>
          </rPr>
          <t>時間帯（土）から計算した午後1時から午後6時の就労時間</t>
        </r>
      </text>
    </comment>
    <comment ref="AY175" authorId="0" shapeId="0" xr:uid="{77EC0871-293F-46E2-ABF8-7632D7485E5A}">
      <text>
        <r>
          <rPr>
            <b/>
            <sz val="9"/>
            <color indexed="81"/>
            <rFont val="MS P ゴシック"/>
            <family val="3"/>
            <charset val="128"/>
          </rPr>
          <t>時間帯（日）の就労時間が4時間以上かの判定（"1"が要件を満たす）</t>
        </r>
      </text>
    </comment>
    <comment ref="AZ175" authorId="0" shapeId="0" xr:uid="{D1CA9918-C7DC-4D3B-9006-E4D8524383AE}">
      <text>
        <r>
          <rPr>
            <b/>
            <sz val="9"/>
            <color indexed="81"/>
            <rFont val="MS P ゴシック"/>
            <family val="3"/>
            <charset val="128"/>
          </rPr>
          <t>時間帯（日）From</t>
        </r>
      </text>
    </comment>
    <comment ref="BA175" authorId="0" shapeId="0" xr:uid="{184808E4-7B83-495F-916C-5C8085ACBAE1}">
      <text>
        <r>
          <rPr>
            <b/>
            <sz val="9"/>
            <color indexed="81"/>
            <rFont val="MS P ゴシック"/>
            <family val="3"/>
            <charset val="128"/>
          </rPr>
          <t>時間帯（日）To</t>
        </r>
      </text>
    </comment>
    <comment ref="BB175" authorId="0" shapeId="0" xr:uid="{85CAAC94-A269-4802-BFF6-BE8307EB7275}">
      <text>
        <r>
          <rPr>
            <b/>
            <sz val="9"/>
            <color indexed="81"/>
            <rFont val="MS P ゴシック"/>
            <family val="3"/>
            <charset val="128"/>
          </rPr>
          <t>時間帯（日）Fromが時間帯（日）To以上の場合、時間帯（日）Toに24時間をプラスする</t>
        </r>
      </text>
    </comment>
    <comment ref="BC175" authorId="0" shapeId="0" xr:uid="{FBBA29A0-BB20-4E64-973D-46284900EA07}">
      <text>
        <r>
          <rPr>
            <b/>
            <sz val="9"/>
            <color indexed="81"/>
            <rFont val="MS P ゴシック"/>
            <family val="3"/>
            <charset val="128"/>
          </rPr>
          <t>時間帯（日）のFrom-Toから計算した就労時間</t>
        </r>
      </text>
    </comment>
    <comment ref="BD175" authorId="0" shapeId="0" xr:uid="{EAB7FC13-F922-487D-8590-5C8D0EA8CFA7}">
      <text>
        <r>
          <rPr>
            <b/>
            <sz val="9"/>
            <color indexed="81"/>
            <rFont val="MS P ゴシック"/>
            <family val="3"/>
            <charset val="128"/>
          </rPr>
          <t>時間帯（日）のFrom-Toから計算した就労時間が4時間以上の場合の就労時間</t>
        </r>
      </text>
    </comment>
    <comment ref="BG175" authorId="0" shapeId="0" xr:uid="{6845B458-3EAF-4F3E-9D36-F220EC65547F}">
      <text>
        <r>
          <rPr>
            <b/>
            <sz val="9"/>
            <color indexed="81"/>
            <rFont val="MS P ゴシック"/>
            <family val="3"/>
            <charset val="128"/>
          </rPr>
          <t>時間帯（日）から計算した午後1時から午後6時の就労時間</t>
        </r>
      </text>
    </comment>
    <comment ref="AY176" authorId="0" shapeId="0" xr:uid="{8A3DDB30-4D36-4FBA-A2F4-51A2DA816516}">
      <text>
        <r>
          <rPr>
            <b/>
            <sz val="9"/>
            <color indexed="81"/>
            <rFont val="MS P ゴシック"/>
            <family val="3"/>
            <charset val="128"/>
          </rPr>
          <t>時間帯（月～日）のうち就労時間が4時間以上ある日の数</t>
        </r>
      </text>
    </comment>
    <comment ref="BC176" authorId="0" shapeId="0" xr:uid="{28056AA7-4567-4428-870F-58A879E1CDBC}">
      <text>
        <r>
          <rPr>
            <b/>
            <sz val="9"/>
            <color indexed="81"/>
            <rFont val="MS P ゴシック"/>
            <family val="3"/>
            <charset val="128"/>
          </rPr>
          <t>時間帯（月～日）の就労時間の合計（就労時間が4時間未満の日を含む）</t>
        </r>
      </text>
    </comment>
    <comment ref="BD176" authorId="0" shapeId="0" xr:uid="{63FC814B-248D-45B9-99DD-0CA4E6AFD095}">
      <text>
        <r>
          <rPr>
            <b/>
            <sz val="9"/>
            <color indexed="81"/>
            <rFont val="MS P ゴシック"/>
            <family val="3"/>
            <charset val="128"/>
          </rPr>
          <t>時間帯（月～日）のうち就労時間が4時間以上の日の週の合計時間</t>
        </r>
      </text>
    </comment>
    <comment ref="BG176" authorId="0" shapeId="0" xr:uid="{777BE220-095B-4432-88BA-B6A08F4EB32B}">
      <text>
        <r>
          <rPr>
            <b/>
            <sz val="9"/>
            <color indexed="81"/>
            <rFont val="MS P ゴシック"/>
            <family val="3"/>
            <charset val="128"/>
          </rPr>
          <t>時間帯（月～日）のうち就労時間が4時間以上ある日の午後1時から午後6時の合計時間</t>
        </r>
      </text>
    </comment>
    <comment ref="AY177" authorId="0" shapeId="0" xr:uid="{D68422BC-3F4D-4B8F-A754-791897B4EB4A}">
      <text>
        <r>
          <rPr>
            <b/>
            <sz val="9"/>
            <color indexed="81"/>
            <rFont val="MS P ゴシック"/>
            <family val="3"/>
            <charset val="128"/>
          </rPr>
          <t>時間帯（月）の就労時間が4時間以上かの判定（"1"が要件を満たす）</t>
        </r>
      </text>
    </comment>
    <comment ref="AZ177" authorId="0" shapeId="0" xr:uid="{5C2EB671-3F44-4791-81C0-64F83C40B42B}">
      <text>
        <r>
          <rPr>
            <b/>
            <sz val="9"/>
            <color indexed="81"/>
            <rFont val="MS P ゴシック"/>
            <family val="3"/>
            <charset val="128"/>
          </rPr>
          <t>時間帯（月）From</t>
        </r>
      </text>
    </comment>
    <comment ref="BA177" authorId="0" shapeId="0" xr:uid="{B5E29688-9B4B-4F55-9B4B-201A768F9296}">
      <text>
        <r>
          <rPr>
            <b/>
            <sz val="9"/>
            <color indexed="81"/>
            <rFont val="MS P ゴシック"/>
            <family val="3"/>
            <charset val="128"/>
          </rPr>
          <t>時間帯（月）To</t>
        </r>
      </text>
    </comment>
    <comment ref="BB177" authorId="0" shapeId="0" xr:uid="{6129C4E5-4A7D-4BB8-B4CA-B34F02E15B72}">
      <text>
        <r>
          <rPr>
            <b/>
            <sz val="9"/>
            <color indexed="81"/>
            <rFont val="MS P ゴシック"/>
            <family val="3"/>
            <charset val="128"/>
          </rPr>
          <t>時間帯（月）Fromが時間帯（月）To以上の場合、時間帯（月）Toに24時間をプラスする</t>
        </r>
      </text>
    </comment>
    <comment ref="BC177" authorId="0" shapeId="0" xr:uid="{ED4DADF0-87E3-4A61-8389-2301325B9365}">
      <text>
        <r>
          <rPr>
            <b/>
            <sz val="9"/>
            <color indexed="81"/>
            <rFont val="MS P ゴシック"/>
            <family val="3"/>
            <charset val="128"/>
          </rPr>
          <t>時間帯（月）のFrom-Toから計算した就労時間</t>
        </r>
      </text>
    </comment>
    <comment ref="BD177" authorId="0" shapeId="0" xr:uid="{5F671DCF-C32F-413A-A9BC-EFC1F9B31F86}">
      <text>
        <r>
          <rPr>
            <b/>
            <sz val="9"/>
            <color indexed="81"/>
            <rFont val="MS P ゴシック"/>
            <family val="3"/>
            <charset val="128"/>
          </rPr>
          <t>時間帯（月）のFrom-Toから計算した就労時間が4時間以上の場合の就労時間</t>
        </r>
      </text>
    </comment>
    <comment ref="BG177" authorId="0" shapeId="0" xr:uid="{EA9950B7-9D87-48F2-A9EE-D685588B634A}">
      <text>
        <r>
          <rPr>
            <b/>
            <sz val="9"/>
            <color indexed="81"/>
            <rFont val="MS P ゴシック"/>
            <family val="3"/>
            <charset val="128"/>
          </rPr>
          <t>時間帯（月）から計算した午後1時から午後6時の就労時間</t>
        </r>
      </text>
    </comment>
    <comment ref="AY206" authorId="0" shapeId="0" xr:uid="{65DDB917-3C04-4AD5-877F-267F8C1FF7EC}">
      <text>
        <r>
          <rPr>
            <b/>
            <sz val="9"/>
            <color indexed="81"/>
            <rFont val="MS P ゴシック"/>
            <family val="3"/>
            <charset val="128"/>
          </rPr>
          <t>時間帯（月）の就労時間が4時間以上かの判定（"1"が要件を満たす）</t>
        </r>
      </text>
    </comment>
    <comment ref="AZ206" authorId="0" shapeId="0" xr:uid="{501143D6-6036-4393-BE7A-3AB398C90ED8}">
      <text>
        <r>
          <rPr>
            <b/>
            <sz val="9"/>
            <color indexed="81"/>
            <rFont val="MS P ゴシック"/>
            <family val="3"/>
            <charset val="128"/>
          </rPr>
          <t>時間帯（月）From</t>
        </r>
      </text>
    </comment>
    <comment ref="BA206" authorId="0" shapeId="0" xr:uid="{F9B18F9B-1CB3-4B25-989C-9F56C207114F}">
      <text>
        <r>
          <rPr>
            <b/>
            <sz val="9"/>
            <color indexed="81"/>
            <rFont val="MS P ゴシック"/>
            <family val="3"/>
            <charset val="128"/>
          </rPr>
          <t>時間帯（月）To</t>
        </r>
      </text>
    </comment>
    <comment ref="BB206" authorId="0" shapeId="0" xr:uid="{4691BA28-E375-4160-8FFF-D50FD703F640}">
      <text>
        <r>
          <rPr>
            <b/>
            <sz val="9"/>
            <color indexed="81"/>
            <rFont val="MS P ゴシック"/>
            <family val="3"/>
            <charset val="128"/>
          </rPr>
          <t>時間帯（月）Fromが時間帯（月）To以上の場合、時間帯（月）Toに24時間をプラスする</t>
        </r>
      </text>
    </comment>
    <comment ref="BC206" authorId="0" shapeId="0" xr:uid="{DB35D313-D85F-449E-8594-65FCD55C0B10}">
      <text>
        <r>
          <rPr>
            <b/>
            <sz val="9"/>
            <color indexed="81"/>
            <rFont val="MS P ゴシック"/>
            <family val="3"/>
            <charset val="128"/>
          </rPr>
          <t>時間帯（月）のFrom-Toから計算した就労時間</t>
        </r>
      </text>
    </comment>
    <comment ref="BD206" authorId="0" shapeId="0" xr:uid="{BA3415F8-6134-401F-867C-20127A3B661B}">
      <text>
        <r>
          <rPr>
            <b/>
            <sz val="9"/>
            <color indexed="81"/>
            <rFont val="MS P ゴシック"/>
            <family val="3"/>
            <charset val="128"/>
          </rPr>
          <t>時間帯（月）のFrom-Toから計算した就労時間が4時間以上の場合の就労時間</t>
        </r>
      </text>
    </comment>
    <comment ref="BG206" authorId="0" shapeId="0" xr:uid="{802B2CBD-1077-400E-8F3F-7AEA0B8E015E}">
      <text>
        <r>
          <rPr>
            <b/>
            <sz val="9"/>
            <color indexed="81"/>
            <rFont val="MS P ゴシック"/>
            <family val="3"/>
            <charset val="128"/>
          </rPr>
          <t>時間帯（月）から計算した午後1時から午後6時の就労時間</t>
        </r>
      </text>
    </comment>
  </commentList>
</comments>
</file>

<file path=xl/sharedStrings.xml><?xml version="1.0" encoding="utf-8"?>
<sst xmlns="http://schemas.openxmlformats.org/spreadsheetml/2006/main" count="929" uniqueCount="510">
  <si>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</si>
  <si>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</si>
  <si>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</si>
  <si>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</si>
  <si>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</si>
  <si>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</si>
  <si>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</si>
  <si>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</si>
  <si>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</si>
  <si>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</si>
  <si>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</si>
  <si>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</si>
  <si>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</si>
  <si>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</si>
  <si>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</si>
  <si>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</si>
  <si>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</si>
  <si>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</si>
  <si>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</si>
  <si>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</si>
  <si>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</si>
  <si>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</si>
  <si>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</si>
  <si>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</si>
  <si>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</si>
  <si>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</si>
  <si>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</si>
  <si>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</si>
  <si>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</si>
  <si>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</si>
  <si>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</si>
  <si>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</si>
  <si>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</si>
  <si>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</si>
  <si>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</si>
  <si>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</si>
  <si>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</si>
  <si>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</si>
  <si>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</si>
  <si>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</si>
  <si>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</si>
  <si>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</si>
  <si>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</si>
  <si>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</si>
  <si>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</si>
  <si>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</si>
  <si>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</si>
  <si>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</si>
  <si>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</si>
  <si>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</si>
  <si>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</si>
  <si>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</si>
  <si>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</si>
  <si>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</si>
  <si>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</si>
  <si>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</si>
  <si>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</si>
  <si>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</si>
  <si>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</si>
  <si>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</si>
  <si>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</si>
  <si>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</si>
  <si>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</si>
  <si>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</si>
  <si>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</si>
  <si>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</si>
  <si>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</si>
  <si>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</si>
  <si>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</si>
  <si>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</si>
  <si>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</si>
  <si>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</si>
  <si>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</si>
  <si>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</si>
  <si>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</si>
  <si>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</si>
  <si>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</si>
  <si>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</si>
  <si>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</si>
  <si>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</si>
  <si>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</si>
  <si>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</si>
  <si>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</si>
  <si>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</si>
  <si>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</si>
  <si>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</si>
  <si>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</si>
  <si>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</si>
  <si>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</si>
  <si>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</si>
  <si>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</si>
  <si>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</si>
  <si>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</si>
  <si>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</si>
  <si>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</si>
  <si>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</si>
  <si>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</si>
  <si>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</si>
  <si>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</si>
  <si>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</si>
  <si>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</si>
  <si>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</si>
  <si>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</si>
  <si>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</si>
  <si>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</si>
  <si>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</si>
  <si>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</si>
  <si>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</si>
  <si>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</si>
  <si>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</si>
  <si>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</si>
  <si>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</si>
  <si>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</si>
  <si>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</si>
  <si>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</si>
  <si>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</si>
  <si>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</si>
  <si>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</si>
  <si>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</si>
  <si>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</si>
  <si>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</si>
  <si>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</si>
  <si>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</si>
  <si>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</si>
  <si>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</si>
  <si>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</si>
  <si>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</si>
  <si>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</si>
  <si>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</si>
  <si>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</si>
  <si>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</si>
  <si>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</si>
  <si>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</si>
  <si>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</si>
  <si>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</si>
  <si>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</si>
  <si>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</si>
  <si>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日から</t>
    <rPh sb="0" eb="1">
      <t>ニチ</t>
    </rPh>
    <phoneticPr fontId="2"/>
  </si>
  <si>
    <t>日までの午後１時から午後６時までに就労した時間の合計は、</t>
    <rPh sb="0" eb="1">
      <t>ニチ</t>
    </rPh>
    <rPh sb="4" eb="6">
      <t>ゴゴ</t>
    </rPh>
    <rPh sb="7" eb="8">
      <t>ジ</t>
    </rPh>
    <rPh sb="10" eb="12">
      <t>ゴゴ</t>
    </rPh>
    <rPh sb="13" eb="14">
      <t>ジ</t>
    </rPh>
    <rPh sb="17" eb="19">
      <t>シュウロウ</t>
    </rPh>
    <rPh sb="21" eb="23">
      <t>ジカン</t>
    </rPh>
    <rPh sb="24" eb="26">
      <t>ゴウケイ</t>
    </rPh>
    <phoneticPr fontId="2"/>
  </si>
  <si>
    <t>足立区説明欄</t>
    <rPh sb="0" eb="3">
      <t>アダチク</t>
    </rPh>
    <rPh sb="3" eb="5">
      <t>セツメイ</t>
    </rPh>
    <rPh sb="5" eb="6">
      <t>ラン</t>
    </rPh>
    <phoneticPr fontId="2"/>
  </si>
  <si>
    <t>・　代表取締役印、会社印等の押印は不要です。</t>
    <rPh sb="2" eb="4">
      <t>ダイヒョウ</t>
    </rPh>
    <rPh sb="4" eb="7">
      <t>トリシマリヤク</t>
    </rPh>
    <rPh sb="7" eb="8">
      <t>イン</t>
    </rPh>
    <rPh sb="9" eb="12">
      <t>カイシャイン</t>
    </rPh>
    <rPh sb="12" eb="13">
      <t>トウ</t>
    </rPh>
    <rPh sb="14" eb="16">
      <t>オウイン</t>
    </rPh>
    <rPh sb="17" eb="19">
      <t>フヨウ</t>
    </rPh>
    <phoneticPr fontId="2"/>
  </si>
  <si>
    <t>・　記入漏れがあった場合、証明が無効になることがあります。</t>
    <rPh sb="2" eb="5">
      <t>キニュウモ</t>
    </rPh>
    <rPh sb="10" eb="12">
      <t>バアイ</t>
    </rPh>
    <rPh sb="13" eb="15">
      <t>ショウメイ</t>
    </rPh>
    <rPh sb="16" eb="18">
      <t>ムコウ</t>
    </rPh>
    <phoneticPr fontId="2"/>
  </si>
  <si>
    <t>・　鉛筆、消せるボールペン等で記入した場合は、証明が無効になります。</t>
    <rPh sb="2" eb="4">
      <t>エンピツ</t>
    </rPh>
    <rPh sb="5" eb="6">
      <t>ケ</t>
    </rPh>
    <rPh sb="13" eb="14">
      <t>トウ</t>
    </rPh>
    <rPh sb="15" eb="17">
      <t>キニュウ</t>
    </rPh>
    <rPh sb="19" eb="21">
      <t>バアイ</t>
    </rPh>
    <rPh sb="23" eb="25">
      <t>ショウメイ</t>
    </rPh>
    <rPh sb="26" eb="28">
      <t>ムコウ</t>
    </rPh>
    <phoneticPr fontId="2"/>
  </si>
  <si>
    <t>・　訂正する場合は、記入担当者が訂正箇所に２重線を引いた上で、余白に正しい内容をご記入ください。</t>
    <rPh sb="2" eb="4">
      <t>テイセイ</t>
    </rPh>
    <rPh sb="6" eb="8">
      <t>バアイ</t>
    </rPh>
    <rPh sb="10" eb="15">
      <t>キニュウタントウシャ</t>
    </rPh>
    <rPh sb="16" eb="20">
      <t>テイセイカショ</t>
    </rPh>
    <rPh sb="22" eb="23">
      <t>ジュウ</t>
    </rPh>
    <rPh sb="23" eb="24">
      <t>セン</t>
    </rPh>
    <rPh sb="25" eb="26">
      <t>ヒ</t>
    </rPh>
    <rPh sb="28" eb="29">
      <t>ウエ</t>
    </rPh>
    <rPh sb="31" eb="33">
      <t>ヨハク</t>
    </rPh>
    <rPh sb="34" eb="35">
      <t>タダ</t>
    </rPh>
    <rPh sb="37" eb="39">
      <t>ナイヨウ</t>
    </rPh>
    <rPh sb="41" eb="43">
      <t>キニュウ</t>
    </rPh>
    <phoneticPr fontId="2"/>
  </si>
  <si>
    <t>（修正テープや修正液での訂正は、証明が無効になります。）</t>
    <rPh sb="1" eb="3">
      <t>シュウセイ</t>
    </rPh>
    <rPh sb="7" eb="10">
      <t>シュウセイエキ</t>
    </rPh>
    <rPh sb="12" eb="14">
      <t>テイセイ</t>
    </rPh>
    <rPh sb="16" eb="18">
      <t>ショウメイ</t>
    </rPh>
    <rPh sb="19" eb="21">
      <t>ムコウ</t>
    </rPh>
    <phoneticPr fontId="2"/>
  </si>
  <si>
    <t>自宅内就労</t>
    <rPh sb="0" eb="3">
      <t>ジタクナイ</t>
    </rPh>
    <rPh sb="3" eb="5">
      <t>シュウロウ</t>
    </rPh>
    <phoneticPr fontId="2"/>
  </si>
  <si>
    <t>自宅外就労</t>
    <rPh sb="0" eb="2">
      <t>ジタク</t>
    </rPh>
    <rPh sb="2" eb="3">
      <t>ガイ</t>
    </rPh>
    <rPh sb="3" eb="5">
      <t>シュウロウ</t>
    </rPh>
    <phoneticPr fontId="2"/>
  </si>
  <si>
    <t>※４週あたりの勤務日数が２分の１を超えている勤務地を選択</t>
    <rPh sb="2" eb="3">
      <t>シュウ</t>
    </rPh>
    <rPh sb="7" eb="9">
      <t>キンム</t>
    </rPh>
    <rPh sb="9" eb="11">
      <t>ニッスウ</t>
    </rPh>
    <rPh sb="13" eb="14">
      <t>ブン</t>
    </rPh>
    <rPh sb="17" eb="18">
      <t>コ</t>
    </rPh>
    <rPh sb="22" eb="24">
      <t>キンム</t>
    </rPh>
    <rPh sb="24" eb="25">
      <t>チ</t>
    </rPh>
    <rPh sb="26" eb="28">
      <t>センタク</t>
    </rPh>
    <phoneticPr fontId="2"/>
  </si>
  <si>
    <t>児童との続柄</t>
    <rPh sb="0" eb="2">
      <t>ジドウ</t>
    </rPh>
    <rPh sb="4" eb="6">
      <t>ツヅキガラ</t>
    </rPh>
    <phoneticPr fontId="2"/>
  </si>
  <si>
    <t>母</t>
    <rPh sb="0" eb="1">
      <t>ハハ</t>
    </rPh>
    <phoneticPr fontId="2"/>
  </si>
  <si>
    <t>父</t>
    <rPh sb="0" eb="1">
      <t>チチ</t>
    </rPh>
    <phoneticPr fontId="2"/>
  </si>
  <si>
    <t>・　記載内容に虚偽があった場合は、申請を無効とし入室承認を取り消すことがあります。</t>
    <phoneticPr fontId="2"/>
  </si>
  <si>
    <t xml:space="preserve">・　この証明書は就労先事業所で記入してください。個人事業主・法人経営者は、ご本人以外で実際に勤務を管理している方が
</t>
    <phoneticPr fontId="2"/>
  </si>
  <si>
    <t xml:space="preserve">    記入し、やむをえない場合のみ自署してください。</t>
    <phoneticPr fontId="2"/>
  </si>
  <si>
    <t>・　就労時間には、残業時間は除き、休憩時間（就業規則等で定められている休憩に限る。）を含めてください。</t>
    <phoneticPr fontId="2"/>
  </si>
  <si>
    <t>・　育児短時間勤務制度を利用している場合でも、制度利用前の就労時間を記入してください。</t>
    <phoneticPr fontId="2"/>
  </si>
  <si>
    <t>【就労時間（変則就労の場合）】※就労する曜日、時間帯が変わる就労者</t>
    <rPh sb="27" eb="28">
      <t>カ</t>
    </rPh>
    <phoneticPr fontId="2"/>
  </si>
  <si>
    <t>保育士等としての勤務
実態の有無</t>
    <phoneticPr fontId="2"/>
  </si>
  <si>
    <r>
      <t xml:space="preserve">就労時間
</t>
    </r>
    <r>
      <rPr>
        <sz val="12"/>
        <rFont val="ＭＳ Ｐゴシック"/>
        <family val="3"/>
        <charset val="128"/>
      </rPr>
      <t>(変則就労の場合）</t>
    </r>
    <phoneticPr fontId="2"/>
  </si>
  <si>
    <t>【項目No.６「就労時間」について】</t>
    <rPh sb="1" eb="3">
      <t>コウモク</t>
    </rPh>
    <rPh sb="8" eb="12">
      <t>シュウロウジカン</t>
    </rPh>
    <phoneticPr fontId="2"/>
  </si>
  <si>
    <t>　https://www.city.adachi.tokyo.jp/on-line/shinsesho/gakudou.html　または右のＱＲコードから</t>
    <phoneticPr fontId="2"/>
  </si>
  <si>
    <t>本人の居住住所</t>
    <rPh sb="0" eb="2">
      <t>ホンニン</t>
    </rPh>
    <rPh sb="3" eb="5">
      <t>キョジュウ</t>
    </rPh>
    <rPh sb="5" eb="7">
      <t>ジュウショ</t>
    </rPh>
    <phoneticPr fontId="2"/>
  </si>
  <si>
    <t>就労場所</t>
    <rPh sb="0" eb="4">
      <t>シュウロウバショ</t>
    </rPh>
    <phoneticPr fontId="2"/>
  </si>
  <si>
    <t xml:space="preserve"> 直近４週間の午後１時から６時までの就労実績</t>
    <rPh sb="1" eb="3">
      <t>チョッキン</t>
    </rPh>
    <rPh sb="4" eb="6">
      <t>シュウカン</t>
    </rPh>
    <rPh sb="7" eb="9">
      <t>ゴゴ</t>
    </rPh>
    <rPh sb="10" eb="11">
      <t>ジ</t>
    </rPh>
    <rPh sb="14" eb="15">
      <t>ジ</t>
    </rPh>
    <rPh sb="18" eb="20">
      <t>シュウロウ</t>
    </rPh>
    <rPh sb="20" eb="22">
      <t>ジッセキ</t>
    </rPh>
    <phoneticPr fontId="2"/>
  </si>
  <si>
    <t>児童名カナ</t>
    <phoneticPr fontId="2"/>
  </si>
  <si>
    <t>週の就労日数の算定</t>
    <rPh sb="0" eb="1">
      <t>シュウ</t>
    </rPh>
    <rPh sb="2" eb="6">
      <t>シュウロウニッスウ</t>
    </rPh>
    <rPh sb="7" eb="9">
      <t>サンテイ</t>
    </rPh>
    <phoneticPr fontId="37"/>
  </si>
  <si>
    <t>１日当たりの就労時間の算定</t>
    <rPh sb="1" eb="2">
      <t>ニチ</t>
    </rPh>
    <rPh sb="2" eb="3">
      <t>ア</t>
    </rPh>
    <rPh sb="6" eb="8">
      <t>シュウロウ</t>
    </rPh>
    <rPh sb="8" eb="10">
      <t>ジカン</t>
    </rPh>
    <rPh sb="11" eb="13">
      <t>サンテイ</t>
    </rPh>
    <phoneticPr fontId="37"/>
  </si>
  <si>
    <t>午後１～６時の就労時間の週合計</t>
    <rPh sb="0" eb="2">
      <t>ゴゴ</t>
    </rPh>
    <rPh sb="5" eb="6">
      <t>ジ</t>
    </rPh>
    <rPh sb="7" eb="11">
      <t>シュウロウジカン</t>
    </rPh>
    <rPh sb="13" eb="15">
      <t>ゴウケイ</t>
    </rPh>
    <phoneticPr fontId="37"/>
  </si>
  <si>
    <t>基準番号</t>
    <rPh sb="0" eb="4">
      <t>キジュンバンゴウ</t>
    </rPh>
    <phoneticPr fontId="37"/>
  </si>
  <si>
    <t>基準指数</t>
    <rPh sb="0" eb="4">
      <t>キジュンシスウ</t>
    </rPh>
    <phoneticPr fontId="37"/>
  </si>
  <si>
    <t>備考</t>
    <rPh sb="0" eb="2">
      <t>ビコウ</t>
    </rPh>
    <phoneticPr fontId="37"/>
  </si>
  <si>
    <t>点検①</t>
    <rPh sb="0" eb="2">
      <t>テンケン</t>
    </rPh>
    <phoneticPr fontId="2"/>
  </si>
  <si>
    <t>点検日</t>
    <rPh sb="0" eb="3">
      <t>テンケンビ</t>
    </rPh>
    <phoneticPr fontId="2"/>
  </si>
  <si>
    <t>点検者</t>
    <rPh sb="0" eb="3">
      <t>テンケンシャ</t>
    </rPh>
    <phoneticPr fontId="2"/>
  </si>
  <si>
    <t>点検②</t>
    <rPh sb="0" eb="2">
      <t>テンケン</t>
    </rPh>
    <phoneticPr fontId="2"/>
  </si>
  <si>
    <t>／</t>
    <phoneticPr fontId="2"/>
  </si>
  <si>
    <t>平日</t>
    <rPh sb="0" eb="2">
      <t>ヘイジツ</t>
    </rPh>
    <phoneticPr fontId="2"/>
  </si>
  <si>
    <t>（収受印）</t>
    <rPh sb="1" eb="4">
      <t>シュウジュイン</t>
    </rPh>
    <phoneticPr fontId="2"/>
  </si>
  <si>
    <t>第一希望施設名</t>
    <rPh sb="0" eb="4">
      <t>ダイイチキボウ</t>
    </rPh>
    <rPh sb="4" eb="6">
      <t>シセツ</t>
    </rPh>
    <rPh sb="6" eb="7">
      <t>メイ</t>
    </rPh>
    <phoneticPr fontId="2"/>
  </si>
  <si>
    <t>学年
（クラス）</t>
    <rPh sb="0" eb="2">
      <t>ガクネン</t>
    </rPh>
    <phoneticPr fontId="2"/>
  </si>
  <si>
    <t>学童保育課　事務処理欄</t>
    <rPh sb="0" eb="5">
      <t>ガクドウホイクカ</t>
    </rPh>
    <rPh sb="6" eb="11">
      <t>ジムショリラン</t>
    </rPh>
    <phoneticPr fontId="2"/>
  </si>
  <si>
    <t>足立区教育委員会 ・ 民設学童事業者</t>
    <rPh sb="3" eb="8">
      <t>キョウイクイインカイ</t>
    </rPh>
    <rPh sb="11" eb="12">
      <t>ミン</t>
    </rPh>
    <rPh sb="12" eb="13">
      <t>セツ</t>
    </rPh>
    <rPh sb="13" eb="15">
      <t>ガクドウ</t>
    </rPh>
    <rPh sb="15" eb="18">
      <t>ジギョウシャ</t>
    </rPh>
    <phoneticPr fontId="2"/>
  </si>
  <si>
    <t>※　残業時間を除き、
　　休憩時間を含む</t>
    <phoneticPr fontId="2"/>
  </si>
  <si>
    <t>（固定就労の場合）</t>
    <rPh sb="1" eb="5">
      <t>コテイシュウロウ</t>
    </rPh>
    <rPh sb="6" eb="8">
      <t>バアイ</t>
    </rPh>
    <phoneticPr fontId="37"/>
  </si>
  <si>
    <t>「合計時間　月間」を計算式で使えるようにする準備</t>
    <rPh sb="1" eb="5">
      <t>ゴウケイジカン</t>
    </rPh>
    <rPh sb="6" eb="8">
      <t>ゲッカン</t>
    </rPh>
    <rPh sb="10" eb="12">
      <t>ケイサン</t>
    </rPh>
    <rPh sb="12" eb="13">
      <t>シキ</t>
    </rPh>
    <rPh sb="14" eb="15">
      <t>ツカ</t>
    </rPh>
    <rPh sb="22" eb="24">
      <t>ジュンビ</t>
    </rPh>
    <phoneticPr fontId="37"/>
  </si>
  <si>
    <t>24の倍数時間</t>
    <rPh sb="3" eb="5">
      <t>バイスウ</t>
    </rPh>
    <rPh sb="5" eb="7">
      <t>ジカン</t>
    </rPh>
    <phoneticPr fontId="2"/>
  </si>
  <si>
    <t>指数①テーブル</t>
    <rPh sb="0" eb="2">
      <t>シスウ</t>
    </rPh>
    <phoneticPr fontId="2"/>
  </si>
  <si>
    <t>指数②テーブル１</t>
    <rPh sb="0" eb="2">
      <t>シスウ</t>
    </rPh>
    <phoneticPr fontId="37"/>
  </si>
  <si>
    <t xml:space="preserve"> 名前テーブル</t>
    <rPh sb="1" eb="3">
      <t>ナマエ</t>
    </rPh>
    <phoneticPr fontId="2"/>
  </si>
  <si>
    <t>チェック</t>
    <phoneticPr fontId="37"/>
  </si>
  <si>
    <t>日数</t>
    <rPh sb="0" eb="2">
      <t>ニッスウ</t>
    </rPh>
    <phoneticPr fontId="37"/>
  </si>
  <si>
    <t>月間時間-24の倍数時間①</t>
    <rPh sb="0" eb="1">
      <t>ツキ</t>
    </rPh>
    <rPh sb="1" eb="2">
      <t>カン</t>
    </rPh>
    <rPh sb="2" eb="4">
      <t>ジカン</t>
    </rPh>
    <rPh sb="8" eb="10">
      <t>バイスウ</t>
    </rPh>
    <rPh sb="10" eb="12">
      <t>ジカン</t>
    </rPh>
    <phoneticPr fontId="2"/>
  </si>
  <si>
    <t>１ - １</t>
    <phoneticPr fontId="2"/>
  </si>
  <si>
    <t>１</t>
    <phoneticPr fontId="37"/>
  </si>
  <si>
    <t>0時間</t>
    <rPh sb="1" eb="2">
      <t>ジ</t>
    </rPh>
    <rPh sb="2" eb="3">
      <t>カン</t>
    </rPh>
    <phoneticPr fontId="2"/>
  </si>
  <si>
    <t>月間時間-24の倍数時間②</t>
    <rPh sb="0" eb="2">
      <t>ゲッカン</t>
    </rPh>
    <rPh sb="2" eb="4">
      <t>ジカン</t>
    </rPh>
    <rPh sb="8" eb="10">
      <t>バイスウ</t>
    </rPh>
    <rPh sb="10" eb="12">
      <t>ジカン</t>
    </rPh>
    <phoneticPr fontId="2"/>
  </si>
  <si>
    <t>１ - ２</t>
    <phoneticPr fontId="2"/>
  </si>
  <si>
    <t>２</t>
    <phoneticPr fontId="37"/>
  </si>
  <si>
    <t>12時間</t>
    <rPh sb="2" eb="4">
      <t>ジカン</t>
    </rPh>
    <phoneticPr fontId="2"/>
  </si>
  <si>
    <t>✔</t>
    <phoneticPr fontId="37"/>
  </si>
  <si>
    <t>合計時間　月間</t>
    <rPh sb="0" eb="4">
      <t>ゴウケイジカン</t>
    </rPh>
    <rPh sb="5" eb="7">
      <t>ゲッカン</t>
    </rPh>
    <phoneticPr fontId="2"/>
  </si>
  <si>
    <t>value値</t>
    <rPh sb="5" eb="6">
      <t>チ</t>
    </rPh>
    <phoneticPr fontId="37"/>
  </si>
  <si>
    <t>１ - ３</t>
    <phoneticPr fontId="2"/>
  </si>
  <si>
    <t>３</t>
    <phoneticPr fontId="37"/>
  </si>
  <si>
    <t>13時</t>
    <rPh sb="2" eb="3">
      <t>ジ</t>
    </rPh>
    <phoneticPr fontId="2"/>
  </si>
  <si>
    <t>一日あたりの就労時間の算定</t>
    <rPh sb="0" eb="2">
      <t>イチニチ</t>
    </rPh>
    <rPh sb="6" eb="8">
      <t>シュウロウ</t>
    </rPh>
    <rPh sb="8" eb="10">
      <t>ジカン</t>
    </rPh>
    <rPh sb="11" eb="13">
      <t>サンテイ</t>
    </rPh>
    <phoneticPr fontId="37"/>
  </si>
  <si>
    <t>入力値</t>
    <rPh sb="0" eb="2">
      <t>ニュウリョク</t>
    </rPh>
    <rPh sb="2" eb="3">
      <t>チ</t>
    </rPh>
    <phoneticPr fontId="37"/>
  </si>
  <si>
    <t>週×4</t>
    <rPh sb="0" eb="1">
      <t>シュウ</t>
    </rPh>
    <phoneticPr fontId="37"/>
  </si>
  <si>
    <t>差</t>
    <rPh sb="0" eb="1">
      <t>サ</t>
    </rPh>
    <phoneticPr fontId="37"/>
  </si>
  <si>
    <t>１ - ４</t>
    <phoneticPr fontId="2"/>
  </si>
  <si>
    <t>４</t>
    <phoneticPr fontId="37"/>
  </si>
  <si>
    <t>15時間</t>
    <rPh sb="2" eb="4">
      <t>ジカン</t>
    </rPh>
    <phoneticPr fontId="2"/>
  </si>
  <si>
    <t>ｴﾗｰCD</t>
    <phoneticPr fontId="37"/>
  </si>
  <si>
    <t>内容</t>
    <rPh sb="0" eb="2">
      <t>ナイヨウ</t>
    </rPh>
    <phoneticPr fontId="37"/>
  </si>
  <si>
    <t>週の就労日数の算定</t>
    <rPh sb="0" eb="1">
      <t>シュウ</t>
    </rPh>
    <rPh sb="2" eb="4">
      <t>シュウロウ</t>
    </rPh>
    <rPh sb="4" eb="6">
      <t>ニッスウ</t>
    </rPh>
    <rPh sb="7" eb="9">
      <t>サンテイ</t>
    </rPh>
    <phoneticPr fontId="37"/>
  </si>
  <si>
    <t>月の就労日数の算定</t>
    <rPh sb="0" eb="1">
      <t>ツキ</t>
    </rPh>
    <rPh sb="2" eb="4">
      <t>シュウロウ</t>
    </rPh>
    <rPh sb="4" eb="6">
      <t>ニッスウ</t>
    </rPh>
    <rPh sb="7" eb="9">
      <t>サンテイ</t>
    </rPh>
    <phoneticPr fontId="37"/>
  </si>
  <si>
    <t>１ - ５</t>
    <phoneticPr fontId="2"/>
  </si>
  <si>
    <t>５</t>
    <phoneticPr fontId="37"/>
  </si>
  <si>
    <t>17時</t>
    <rPh sb="2" eb="3">
      <t>ジ</t>
    </rPh>
    <phoneticPr fontId="2"/>
  </si>
  <si>
    <t>E0E1</t>
    <phoneticPr fontId="37"/>
  </si>
  <si>
    <t>.</t>
    <phoneticPr fontId="37"/>
  </si>
  <si>
    <t>1日</t>
    <rPh sb="1" eb="2">
      <t>ニチ</t>
    </rPh>
    <phoneticPr fontId="37"/>
  </si>
  <si>
    <t>週</t>
    <rPh sb="0" eb="1">
      <t>シュウ</t>
    </rPh>
    <phoneticPr fontId="37"/>
  </si>
  <si>
    <t>２ - １</t>
    <phoneticPr fontId="2"/>
  </si>
  <si>
    <t>18時</t>
    <rPh sb="2" eb="3">
      <t>ジ</t>
    </rPh>
    <phoneticPr fontId="2"/>
  </si>
  <si>
    <t>E2</t>
    <phoneticPr fontId="37"/>
  </si>
  <si>
    <t>就労時間の算定</t>
    <rPh sb="0" eb="2">
      <t>シュウロウ</t>
    </rPh>
    <rPh sb="2" eb="4">
      <t>ジカン</t>
    </rPh>
    <rPh sb="5" eb="7">
      <t>サンテイ</t>
    </rPh>
    <phoneticPr fontId="37"/>
  </si>
  <si>
    <t>２ - ２</t>
    <phoneticPr fontId="2"/>
  </si>
  <si>
    <t>指数②テーブル２</t>
    <rPh sb="0" eb="2">
      <t>シスウ</t>
    </rPh>
    <phoneticPr fontId="37"/>
  </si>
  <si>
    <t>18時間</t>
    <rPh sb="2" eb="4">
      <t>ジカン</t>
    </rPh>
    <phoneticPr fontId="37"/>
  </si>
  <si>
    <t>就労
有無</t>
    <rPh sb="0" eb="2">
      <t>シュウロウ</t>
    </rPh>
    <rPh sb="3" eb="5">
      <t>ウム</t>
    </rPh>
    <phoneticPr fontId="2"/>
  </si>
  <si>
    <t>就労有り</t>
    <rPh sb="0" eb="2">
      <t>シュウロウ</t>
    </rPh>
    <rPh sb="2" eb="3">
      <t>ア</t>
    </rPh>
    <phoneticPr fontId="2"/>
  </si>
  <si>
    <t>1日の就労時間</t>
    <rPh sb="1" eb="2">
      <t>ニチ</t>
    </rPh>
    <rPh sb="3" eb="5">
      <t>シュウロウ</t>
    </rPh>
    <rPh sb="5" eb="7">
      <t>ジカン</t>
    </rPh>
    <phoneticPr fontId="37"/>
  </si>
  <si>
    <t>就労有り</t>
    <rPh sb="0" eb="3">
      <t>シュウロウア</t>
    </rPh>
    <phoneticPr fontId="37"/>
  </si>
  <si>
    <t>２ - ３</t>
    <phoneticPr fontId="2"/>
  </si>
  <si>
    <t>20時間</t>
    <rPh sb="2" eb="4">
      <t>ジカン</t>
    </rPh>
    <phoneticPr fontId="37"/>
  </si>
  <si>
    <t>E4</t>
    <phoneticPr fontId="37"/>
  </si>
  <si>
    <t>時</t>
    <rPh sb="0" eb="1">
      <t>ジ</t>
    </rPh>
    <phoneticPr fontId="37"/>
  </si>
  <si>
    <t>分～</t>
    <rPh sb="0" eb="1">
      <t>フン</t>
    </rPh>
    <phoneticPr fontId="37"/>
  </si>
  <si>
    <t>分</t>
    <rPh sb="0" eb="1">
      <t>フン</t>
    </rPh>
    <phoneticPr fontId="37"/>
  </si>
  <si>
    <t>pm開始</t>
    <rPh sb="2" eb="4">
      <t>カイシ</t>
    </rPh>
    <phoneticPr fontId="37"/>
  </si>
  <si>
    <t>pm終了</t>
    <rPh sb="2" eb="4">
      <t>シュウリョウ</t>
    </rPh>
    <phoneticPr fontId="37"/>
  </si>
  <si>
    <t>pm1～pm5</t>
    <phoneticPr fontId="2"/>
  </si>
  <si>
    <t>２ - ４</t>
    <phoneticPr fontId="2"/>
  </si>
  <si>
    <t>22時</t>
    <rPh sb="2" eb="3">
      <t>ジ</t>
    </rPh>
    <phoneticPr fontId="2"/>
  </si>
  <si>
    <t>E5</t>
    <phoneticPr fontId="37"/>
  </si>
  <si>
    <t>２ - ５</t>
    <phoneticPr fontId="2"/>
  </si>
  <si>
    <t>24時間</t>
    <rPh sb="2" eb="4">
      <t>ジカン</t>
    </rPh>
    <phoneticPr fontId="2"/>
  </si>
  <si>
    <t>E6</t>
    <phoneticPr fontId="37"/>
  </si>
  <si>
    <t>３ - １</t>
    <phoneticPr fontId="2"/>
  </si>
  <si>
    <t>29時</t>
    <rPh sb="2" eb="3">
      <t>ジ</t>
    </rPh>
    <phoneticPr fontId="2"/>
  </si>
  <si>
    <t>３ - ２</t>
    <phoneticPr fontId="2"/>
  </si>
  <si>
    <t>38時間45分</t>
    <rPh sb="2" eb="4">
      <t>ジカン</t>
    </rPh>
    <rPh sb="6" eb="7">
      <t>フン</t>
    </rPh>
    <phoneticPr fontId="2"/>
  </si>
  <si>
    <t>３ - ３</t>
    <phoneticPr fontId="2"/>
  </si>
  <si>
    <t>48時間</t>
    <rPh sb="2" eb="4">
      <t>ジカン</t>
    </rPh>
    <phoneticPr fontId="2"/>
  </si>
  <si>
    <t>３ - ４</t>
    <phoneticPr fontId="2"/>
  </si>
  <si>
    <t>4時間</t>
    <rPh sb="1" eb="3">
      <t>ジカン</t>
    </rPh>
    <phoneticPr fontId="2"/>
  </si>
  <si>
    <t>３ - ５</t>
    <phoneticPr fontId="2"/>
  </si>
  <si>
    <t>5時間</t>
    <rPh sb="1" eb="2">
      <t>ジ</t>
    </rPh>
    <rPh sb="2" eb="3">
      <t>カン</t>
    </rPh>
    <phoneticPr fontId="2"/>
  </si>
  <si>
    <t>W1</t>
    <phoneticPr fontId="37"/>
  </si>
  <si>
    <t xml:space="preserve">   </t>
    <phoneticPr fontId="2"/>
  </si>
  <si>
    <t>6時間</t>
    <rPh sb="1" eb="3">
      <t>ジカン</t>
    </rPh>
    <phoneticPr fontId="37"/>
  </si>
  <si>
    <t>週間</t>
    <phoneticPr fontId="37"/>
  </si>
  <si>
    <t>週合計</t>
    <rPh sb="0" eb="1">
      <t>シュウ</t>
    </rPh>
    <rPh sb="1" eb="3">
      <t>ゴウケイ</t>
    </rPh>
    <phoneticPr fontId="2"/>
  </si>
  <si>
    <t>pm合計</t>
    <rPh sb="2" eb="3">
      <t>ゴウ</t>
    </rPh>
    <rPh sb="3" eb="4">
      <t>ケイ</t>
    </rPh>
    <phoneticPr fontId="2"/>
  </si>
  <si>
    <t>7時間</t>
    <rPh sb="1" eb="2">
      <t>ジ</t>
    </rPh>
    <rPh sb="2" eb="3">
      <t>カン</t>
    </rPh>
    <phoneticPr fontId="2"/>
  </si>
  <si>
    <t>W3</t>
    <phoneticPr fontId="37"/>
  </si>
  <si>
    <t>7時間45分</t>
    <rPh sb="1" eb="3">
      <t>ジカン</t>
    </rPh>
    <rPh sb="5" eb="6">
      <t>フン</t>
    </rPh>
    <phoneticPr fontId="2"/>
  </si>
  <si>
    <t>W4</t>
    <phoneticPr fontId="37"/>
  </si>
  <si>
    <t>平日のチェック</t>
    <rPh sb="0" eb="2">
      <t>ヘイジツ</t>
    </rPh>
    <phoneticPr fontId="37"/>
  </si>
  <si>
    <t>平日</t>
    <rPh sb="0" eb="2">
      <t>ヘイジツ</t>
    </rPh>
    <phoneticPr fontId="37"/>
  </si>
  <si>
    <t>日</t>
    <phoneticPr fontId="37"/>
  </si>
  <si>
    <t>週の就労時間×4週</t>
  </si>
  <si>
    <t>土曜</t>
    <rPh sb="0" eb="2">
      <t>ドヨウ</t>
    </rPh>
    <phoneticPr fontId="37"/>
  </si>
  <si>
    <t>「就労日数の算定数」と「就労する曜日のチェック数」が異なる場合を考慮</t>
    <rPh sb="1" eb="3">
      <t>シュウロウ</t>
    </rPh>
    <rPh sb="3" eb="5">
      <t>ニッスウ</t>
    </rPh>
    <rPh sb="6" eb="8">
      <t>サンテイ</t>
    </rPh>
    <rPh sb="8" eb="9">
      <t>スウ</t>
    </rPh>
    <rPh sb="12" eb="14">
      <t>シュウロウ</t>
    </rPh>
    <rPh sb="16" eb="18">
      <t>ヨウビ</t>
    </rPh>
    <rPh sb="23" eb="24">
      <t>スウ</t>
    </rPh>
    <rPh sb="26" eb="27">
      <t>コト</t>
    </rPh>
    <rPh sb="29" eb="31">
      <t>バアイ</t>
    </rPh>
    <rPh sb="32" eb="34">
      <t>コウリョ</t>
    </rPh>
    <phoneticPr fontId="37"/>
  </si>
  <si>
    <t>日曜</t>
    <rPh sb="0" eb="2">
      <t>ニチヨウ</t>
    </rPh>
    <phoneticPr fontId="37"/>
  </si>
  <si>
    <t>1日の就労時間より午後1時～6時までの就労時間が大きい場合を考慮</t>
    <rPh sb="1" eb="2">
      <t>ニチ</t>
    </rPh>
    <rPh sb="3" eb="7">
      <t>シュウロウジカン</t>
    </rPh>
    <rPh sb="9" eb="11">
      <t>ゴゴ</t>
    </rPh>
    <rPh sb="12" eb="13">
      <t>ジ</t>
    </rPh>
    <rPh sb="15" eb="16">
      <t>ジ</t>
    </rPh>
    <rPh sb="19" eb="21">
      <t>シュウロウ</t>
    </rPh>
    <rPh sb="21" eb="23">
      <t>ジカン</t>
    </rPh>
    <rPh sb="24" eb="25">
      <t>オオ</t>
    </rPh>
    <rPh sb="27" eb="29">
      <t>バアイ</t>
    </rPh>
    <rPh sb="30" eb="32">
      <t>コウリョ</t>
    </rPh>
    <phoneticPr fontId="37"/>
  </si>
  <si>
    <t>合計時間　週間</t>
    <rPh sb="0" eb="4">
      <t>ゴウケイジカン</t>
    </rPh>
    <rPh sb="5" eb="7">
      <t>シュウカン</t>
    </rPh>
    <phoneticPr fontId="2"/>
  </si>
  <si>
    <t>週の就労日要件</t>
    <rPh sb="0" eb="1">
      <t>シュウ</t>
    </rPh>
    <rPh sb="2" eb="5">
      <t>シュウロウビ</t>
    </rPh>
    <rPh sb="5" eb="7">
      <t>ヨウケン</t>
    </rPh>
    <phoneticPr fontId="37"/>
  </si>
  <si>
    <t>指数①判定</t>
    <rPh sb="0" eb="2">
      <t>シスウ</t>
    </rPh>
    <rPh sb="3" eb="5">
      <t>ハンテイ</t>
    </rPh>
    <phoneticPr fontId="37"/>
  </si>
  <si>
    <t>指数②判定</t>
    <rPh sb="0" eb="2">
      <t>シスウ</t>
    </rPh>
    <rPh sb="3" eb="5">
      <t>ハンテイ</t>
    </rPh>
    <phoneticPr fontId="37"/>
  </si>
  <si>
    <t>計</t>
    <rPh sb="0" eb="1">
      <t>ケイ</t>
    </rPh>
    <phoneticPr fontId="37"/>
  </si>
  <si>
    <t>就労日数</t>
    <rPh sb="0" eb="2">
      <t>シュウロウ</t>
    </rPh>
    <rPh sb="2" eb="4">
      <t>ニッスウ</t>
    </rPh>
    <phoneticPr fontId="37"/>
  </si>
  <si>
    <t>週合計</t>
    <rPh sb="0" eb="1">
      <t>シュウ</t>
    </rPh>
    <rPh sb="1" eb="3">
      <t>ゴウケイ</t>
    </rPh>
    <phoneticPr fontId="37"/>
  </si>
  <si>
    <t>①</t>
    <phoneticPr fontId="37"/>
  </si>
  <si>
    <t>平日の就労時間</t>
    <rPh sb="0" eb="2">
      <t>ヘイジツ</t>
    </rPh>
    <rPh sb="3" eb="5">
      <t>シュウロウ</t>
    </rPh>
    <rPh sb="5" eb="7">
      <t>ジカン</t>
    </rPh>
    <phoneticPr fontId="37"/>
  </si>
  <si>
    <t>平日の就労時間×就労日数</t>
    <rPh sb="8" eb="10">
      <t>シュウロウ</t>
    </rPh>
    <rPh sb="10" eb="12">
      <t>ニッスウ</t>
    </rPh>
    <phoneticPr fontId="37"/>
  </si>
  <si>
    <t>（変則就労の場合）</t>
    <rPh sb="1" eb="3">
      <t>ヘンソク</t>
    </rPh>
    <rPh sb="3" eb="5">
      <t>シュウロウ</t>
    </rPh>
    <rPh sb="6" eb="8">
      <t>バアイ</t>
    </rPh>
    <phoneticPr fontId="37"/>
  </si>
  <si>
    <t>「合計時間　週間」を計算式で使えるようにする準備</t>
    <rPh sb="1" eb="5">
      <t>ゴウケイジカン</t>
    </rPh>
    <rPh sb="6" eb="8">
      <t>シュウカン</t>
    </rPh>
    <rPh sb="10" eb="12">
      <t>ケイサン</t>
    </rPh>
    <rPh sb="12" eb="13">
      <t>シキ</t>
    </rPh>
    <rPh sb="14" eb="15">
      <t>ツカ</t>
    </rPh>
    <rPh sb="22" eb="24">
      <t>ジュンビ</t>
    </rPh>
    <phoneticPr fontId="37"/>
  </si>
  <si>
    <t>週間時間-24の倍数時間①</t>
    <rPh sb="0" eb="1">
      <t>シュウ</t>
    </rPh>
    <rPh sb="1" eb="2">
      <t>カン</t>
    </rPh>
    <rPh sb="2" eb="4">
      <t>ジカン</t>
    </rPh>
    <rPh sb="8" eb="10">
      <t>バイスウ</t>
    </rPh>
    <rPh sb="10" eb="12">
      <t>ジカン</t>
    </rPh>
    <phoneticPr fontId="2"/>
  </si>
  <si>
    <t>週間時間-24の倍数時間②</t>
    <rPh sb="0" eb="2">
      <t>シュウカン</t>
    </rPh>
    <rPh sb="2" eb="4">
      <t>ジカン</t>
    </rPh>
    <rPh sb="8" eb="10">
      <t>バイスウ</t>
    </rPh>
    <rPh sb="10" eb="12">
      <t>ジカン</t>
    </rPh>
    <phoneticPr fontId="2"/>
  </si>
  <si>
    <t>一日あたりの就労時間の算定</t>
    <rPh sb="0" eb="2">
      <t>ツイタチ</t>
    </rPh>
    <rPh sb="6" eb="8">
      <t>シュウロウ</t>
    </rPh>
    <rPh sb="8" eb="10">
      <t>ジカン</t>
    </rPh>
    <rPh sb="11" eb="13">
      <t>サンテイ</t>
    </rPh>
    <phoneticPr fontId="37"/>
  </si>
  <si>
    <t>月の就労時間の算定</t>
    <rPh sb="0" eb="1">
      <t>ツキ</t>
    </rPh>
    <rPh sb="2" eb="4">
      <t>シュウロウ</t>
    </rPh>
    <rPh sb="4" eb="6">
      <t>ジカン</t>
    </rPh>
    <rPh sb="7" eb="9">
      <t>サンテイ</t>
    </rPh>
    <phoneticPr fontId="37"/>
  </si>
  <si>
    <t>就労有り</t>
    <rPh sb="0" eb="2">
      <t>シュウロウ</t>
    </rPh>
    <rPh sb="2" eb="3">
      <t>ア</t>
    </rPh>
    <phoneticPr fontId="37"/>
  </si>
  <si>
    <t>主な就労時間帯・シフト時間帯</t>
    <rPh sb="0" eb="1">
      <t>オモ</t>
    </rPh>
    <rPh sb="2" eb="4">
      <t>シュウロウ</t>
    </rPh>
    <rPh sb="4" eb="7">
      <t>ジカンタイ</t>
    </rPh>
    <rPh sb="11" eb="14">
      <t>ジカンタイ</t>
    </rPh>
    <phoneticPr fontId="2"/>
  </si>
  <si>
    <t>1週間の就労日数</t>
    <phoneticPr fontId="37"/>
  </si>
  <si>
    <t>value値</t>
    <phoneticPr fontId="37"/>
  </si>
  <si>
    <t>表示用</t>
    <rPh sb="0" eb="3">
      <t>ヒョウジヨウ</t>
    </rPh>
    <phoneticPr fontId="37"/>
  </si>
  <si>
    <t>直近4週間の就労実績から算定した午後1～6時の就労時間の週合計</t>
    <rPh sb="0" eb="2">
      <t>チョッキン</t>
    </rPh>
    <rPh sb="3" eb="5">
      <t>シュウカン</t>
    </rPh>
    <rPh sb="6" eb="8">
      <t>シュウロウ</t>
    </rPh>
    <rPh sb="8" eb="10">
      <t>ジッセキ</t>
    </rPh>
    <rPh sb="12" eb="14">
      <t>サンテイ</t>
    </rPh>
    <phoneticPr fontId="37"/>
  </si>
  <si>
    <t>「直近４週間の午後１時から６時までの就労実績」を計算式で使えるようにする準備</t>
    <rPh sb="1" eb="3">
      <t>チョッキン</t>
    </rPh>
    <rPh sb="4" eb="6">
      <t>シュウカン</t>
    </rPh>
    <rPh sb="7" eb="9">
      <t>ゴゴ</t>
    </rPh>
    <rPh sb="10" eb="11">
      <t>ジ</t>
    </rPh>
    <rPh sb="14" eb="15">
      <t>ジ</t>
    </rPh>
    <rPh sb="18" eb="20">
      <t>シュウロウ</t>
    </rPh>
    <rPh sb="20" eb="22">
      <t>ジッセキ</t>
    </rPh>
    <rPh sb="24" eb="26">
      <t>ケイサン</t>
    </rPh>
    <rPh sb="26" eb="27">
      <t>シキ</t>
    </rPh>
    <rPh sb="28" eb="29">
      <t>ツカ</t>
    </rPh>
    <rPh sb="36" eb="38">
      <t>ジュンビ</t>
    </rPh>
    <phoneticPr fontId="37"/>
  </si>
  <si>
    <t>from</t>
    <phoneticPr fontId="37"/>
  </si>
  <si>
    <t>to</t>
    <phoneticPr fontId="37"/>
  </si>
  <si>
    <t>・日数が28日を超えている場合を考慮して算定した直近4週間の午後1時から6時までの就労実績</t>
    <phoneticPr fontId="37"/>
  </si>
  <si>
    <t>②</t>
    <phoneticPr fontId="37"/>
  </si>
  <si>
    <t>上記①</t>
    <rPh sb="0" eb="2">
      <t>ジョウキ</t>
    </rPh>
    <phoneticPr fontId="37"/>
  </si>
  <si>
    <t>上記②</t>
    <rPh sb="0" eb="2">
      <t>ジョウキ</t>
    </rPh>
    <phoneticPr fontId="37"/>
  </si>
  <si>
    <t>日</t>
    <phoneticPr fontId="2"/>
  </si>
  <si>
    <t>固定か変則かの判定</t>
    <rPh sb="0" eb="2">
      <t>コテイ</t>
    </rPh>
    <rPh sb="3" eb="5">
      <t>ヘンソク</t>
    </rPh>
    <rPh sb="7" eb="9">
      <t>ハンテイ</t>
    </rPh>
    <phoneticPr fontId="2"/>
  </si>
  <si>
    <t>表示</t>
    <rPh sb="0" eb="2">
      <t>ヒョウジ</t>
    </rPh>
    <phoneticPr fontId="2"/>
  </si>
  <si>
    <t>曜日のチェック</t>
    <rPh sb="0" eb="2">
      <t>ヨウビ</t>
    </rPh>
    <phoneticPr fontId="2"/>
  </si>
  <si>
    <t>祝日</t>
    <rPh sb="0" eb="2">
      <t>シュクジツ</t>
    </rPh>
    <phoneticPr fontId="2"/>
  </si>
  <si>
    <t>証明日</t>
    <rPh sb="0" eb="3">
      <t>ショウメイビ</t>
    </rPh>
    <phoneticPr fontId="2"/>
  </si>
  <si>
    <t>判定期間</t>
    <rPh sb="0" eb="2">
      <t>ハンテイ</t>
    </rPh>
    <rPh sb="2" eb="4">
      <t>キカン</t>
    </rPh>
    <phoneticPr fontId="37"/>
  </si>
  <si>
    <t>from</t>
    <phoneticPr fontId="2"/>
  </si>
  <si>
    <t>入力期間
証明日と同じ年</t>
    <rPh sb="0" eb="2">
      <t>ニュウリョク</t>
    </rPh>
    <rPh sb="2" eb="4">
      <t>キカン</t>
    </rPh>
    <rPh sb="5" eb="8">
      <t>ショウメイビ</t>
    </rPh>
    <rPh sb="9" eb="10">
      <t>オナ</t>
    </rPh>
    <rPh sb="11" eb="12">
      <t>ネン</t>
    </rPh>
    <phoneticPr fontId="2"/>
  </si>
  <si>
    <t>入力期間
証明日の前の年</t>
    <rPh sb="0" eb="2">
      <t>ニュウリョク</t>
    </rPh>
    <rPh sb="2" eb="4">
      <t>キカン</t>
    </rPh>
    <rPh sb="5" eb="8">
      <t>ショウメイビ</t>
    </rPh>
    <rPh sb="9" eb="10">
      <t>マエ</t>
    </rPh>
    <rPh sb="11" eb="12">
      <t>ネン</t>
    </rPh>
    <phoneticPr fontId="2"/>
  </si>
  <si>
    <t>to</t>
    <phoneticPr fontId="2"/>
  </si>
  <si>
    <t>分</t>
    <rPh sb="0" eb="1">
      <t>フン</t>
    </rPh>
    <phoneticPr fontId="2"/>
  </si>
  <si>
    <t>分）</t>
    <phoneticPr fontId="2"/>
  </si>
  <si>
    <t>【就労時間（固定就労の場合）】</t>
    <phoneticPr fontId="2"/>
  </si>
  <si>
    <r>
      <t>※就労する曜日が固定で、かつ平日の就労が全て同じ時間帯に固定されている就労者
　（平日の就労時間帯が曜日によって異なる場合は、</t>
    </r>
    <r>
      <rPr>
        <b/>
        <u/>
        <sz val="14"/>
        <rFont val="ＭＳ ゴシック"/>
        <family val="3"/>
        <charset val="128"/>
      </rPr>
      <t>変則就労の欄</t>
    </r>
    <r>
      <rPr>
        <sz val="14"/>
        <rFont val="ＭＳ ゴシック"/>
        <family val="3"/>
        <charset val="128"/>
      </rPr>
      <t>に記入してください。）</t>
    </r>
    <rPh sb="8" eb="10">
      <t>コテイ</t>
    </rPh>
    <rPh sb="14" eb="16">
      <t>ヘイジツ</t>
    </rPh>
    <rPh sb="17" eb="19">
      <t>シュウロウ</t>
    </rPh>
    <rPh sb="20" eb="21">
      <t>スベ</t>
    </rPh>
    <rPh sb="22" eb="23">
      <t>オナ</t>
    </rPh>
    <rPh sb="24" eb="27">
      <t>ジカンタイ</t>
    </rPh>
    <rPh sb="41" eb="43">
      <t>ヘイジツ</t>
    </rPh>
    <rPh sb="44" eb="46">
      <t>シュウロウ</t>
    </rPh>
    <rPh sb="46" eb="49">
      <t>ジカンタイ</t>
    </rPh>
    <rPh sb="50" eb="52">
      <t>ヨウビ</t>
    </rPh>
    <rPh sb="56" eb="57">
      <t>コト</t>
    </rPh>
    <rPh sb="59" eb="61">
      <t>バアイ</t>
    </rPh>
    <rPh sb="63" eb="67">
      <t>ヘンソクシュウロウ</t>
    </rPh>
    <rPh sb="68" eb="69">
      <t>ラン</t>
    </rPh>
    <rPh sb="70" eb="72">
      <t>キニュウ</t>
    </rPh>
    <phoneticPr fontId="2"/>
  </si>
  <si>
    <t>（育児のための短時間勤務制度利用）</t>
    <phoneticPr fontId="37"/>
  </si>
  <si>
    <t>基準日</t>
    <rPh sb="0" eb="3">
      <t>キジュンビ</t>
    </rPh>
    <phoneticPr fontId="37"/>
  </si>
  <si>
    <t>判定1</t>
    <rPh sb="0" eb="2">
      <t>ハンテイ</t>
    </rPh>
    <phoneticPr fontId="37"/>
  </si>
  <si>
    <t>該当or非該当</t>
    <rPh sb="0" eb="2">
      <t>ガイトウ</t>
    </rPh>
    <rPh sb="4" eb="7">
      <t>ヒガイトウ</t>
    </rPh>
    <phoneticPr fontId="37"/>
  </si>
  <si>
    <t>期間</t>
    <rPh sb="0" eb="2">
      <t>キカン</t>
    </rPh>
    <phoneticPr fontId="37"/>
  </si>
  <si>
    <t>判定</t>
    <rPh sb="0" eb="2">
      <t>ハンテイ</t>
    </rPh>
    <phoneticPr fontId="37"/>
  </si>
  <si>
    <t>※保護者記載欄は保護者が記入してください。</t>
    <rPh sb="1" eb="4">
      <t>ホゴシャ</t>
    </rPh>
    <rPh sb="4" eb="6">
      <t>キサイ</t>
    </rPh>
    <rPh sb="6" eb="7">
      <t>ラン</t>
    </rPh>
    <rPh sb="8" eb="11">
      <t>ホゴシャ</t>
    </rPh>
    <rPh sb="12" eb="14">
      <t>キニュウ</t>
    </rPh>
    <phoneticPr fontId="2"/>
  </si>
  <si>
    <t>【ご記入に関する注意事項】</t>
    <rPh sb="2" eb="4">
      <t>キニュウ</t>
    </rPh>
    <rPh sb="5" eb="6">
      <t>カン</t>
    </rPh>
    <rPh sb="8" eb="12">
      <t>チュウイジコウ</t>
    </rPh>
    <phoneticPr fontId="2"/>
  </si>
  <si>
    <t xml:space="preserve"> 《別紙の「就労証明書（学童保育室入室申請用）記載要領」を確認のうえ記入してください。》</t>
    <phoneticPr fontId="2"/>
  </si>
  <si>
    <t>【民設学童保育室へ申請の方】各民設学童保育室へ、直接問い合わせてください。</t>
    <rPh sb="1" eb="3">
      <t>ミンセツ</t>
    </rPh>
    <rPh sb="3" eb="5">
      <t>ガクドウ</t>
    </rPh>
    <rPh sb="5" eb="8">
      <t>ホイクシツ</t>
    </rPh>
    <rPh sb="9" eb="11">
      <t>シンセイ</t>
    </rPh>
    <rPh sb="12" eb="13">
      <t>カタ</t>
    </rPh>
    <rPh sb="14" eb="15">
      <t>カク</t>
    </rPh>
    <rPh sb="15" eb="17">
      <t>ミンセツ</t>
    </rPh>
    <rPh sb="17" eb="19">
      <t>ガクドウ</t>
    </rPh>
    <rPh sb="19" eb="22">
      <t>ホイクシツ</t>
    </rPh>
    <rPh sb="24" eb="26">
      <t>チョクセツ</t>
    </rPh>
    <rPh sb="26" eb="27">
      <t>ト</t>
    </rPh>
    <rPh sb="28" eb="29">
      <t>ア</t>
    </rPh>
    <phoneticPr fontId="2"/>
  </si>
  <si>
    <t>【上記以外の学童保育室へ申請の方】 足立区 教育委員会事務局 子ども家庭部 学童保育課 学童運営係　　電話：０３-３８８０-５８６３</t>
    <rPh sb="1" eb="3">
      <t>ジョウキ</t>
    </rPh>
    <rPh sb="3" eb="5">
      <t>イガイ</t>
    </rPh>
    <rPh sb="6" eb="8">
      <t>ガクドウ</t>
    </rPh>
    <rPh sb="8" eb="10">
      <t>ホイク</t>
    </rPh>
    <rPh sb="10" eb="11">
      <t>シツ</t>
    </rPh>
    <rPh sb="12" eb="14">
      <t>シンセイ</t>
    </rPh>
    <rPh sb="15" eb="16">
      <t>ホウ</t>
    </rPh>
    <rPh sb="18" eb="21">
      <t>アダチク</t>
    </rPh>
    <rPh sb="22" eb="30">
      <t>キョウイクイインカイジムキョク</t>
    </rPh>
    <rPh sb="31" eb="32">
      <t>コ</t>
    </rPh>
    <rPh sb="34" eb="37">
      <t>カテイブ</t>
    </rPh>
    <rPh sb="38" eb="40">
      <t>ガクドウ</t>
    </rPh>
    <rPh sb="40" eb="43">
      <t>ホイクカ</t>
    </rPh>
    <rPh sb="44" eb="46">
      <t>ガクドウ</t>
    </rPh>
    <rPh sb="46" eb="48">
      <t>ウンエイ</t>
    </rPh>
    <rPh sb="48" eb="49">
      <t>カカリ</t>
    </rPh>
    <rPh sb="51" eb="53">
      <t>デンワ</t>
    </rPh>
    <phoneticPr fontId="2"/>
  </si>
  <si>
    <r>
      <rPr>
        <b/>
        <sz val="14"/>
        <color theme="1"/>
        <rFont val="ＭＳ ゴシック"/>
        <family val="3"/>
        <charset val="128"/>
      </rPr>
      <t>＜問い合わせ＞　</t>
    </r>
    <r>
      <rPr>
        <sz val="14"/>
        <color theme="1"/>
        <rFont val="ＭＳ ゴシック"/>
        <family val="3"/>
        <charset val="128"/>
      </rPr>
      <t>※問い合わせ先は、申請する学童保育室によって異なりますので、必ず本人に確認の上、お問い合わせください。</t>
    </r>
    <rPh sb="1" eb="2">
      <t>ト</t>
    </rPh>
    <rPh sb="3" eb="4">
      <t>ア</t>
    </rPh>
    <rPh sb="9" eb="10">
      <t>ト</t>
    </rPh>
    <rPh sb="11" eb="12">
      <t>アワ</t>
    </rPh>
    <rPh sb="14" eb="15">
      <t>サキ</t>
    </rPh>
    <rPh sb="17" eb="19">
      <t>シンセイ</t>
    </rPh>
    <rPh sb="21" eb="26">
      <t>ガクドウホイクシツ</t>
    </rPh>
    <rPh sb="30" eb="31">
      <t>コト</t>
    </rPh>
    <rPh sb="38" eb="39">
      <t>カナラ</t>
    </rPh>
    <rPh sb="40" eb="42">
      <t>ホンニン</t>
    </rPh>
    <rPh sb="43" eb="45">
      <t>カクニン</t>
    </rPh>
    <rPh sb="46" eb="47">
      <t>ウエ</t>
    </rPh>
    <rPh sb="49" eb="50">
      <t>ト</t>
    </rPh>
    <rPh sb="51" eb="52">
      <t>ア</t>
    </rPh>
    <phoneticPr fontId="2"/>
  </si>
  <si>
    <t>【項目No.７「就労実績」および項目No.１３「保育士等としての勤務実態の有無」について】</t>
    <rPh sb="1" eb="3">
      <t>コウモク</t>
    </rPh>
    <rPh sb="8" eb="10">
      <t>シュウロウ</t>
    </rPh>
    <rPh sb="10" eb="12">
      <t>ジッセキ</t>
    </rPh>
    <rPh sb="16" eb="18">
      <t>コウモク</t>
    </rPh>
    <rPh sb="24" eb="27">
      <t>ホイクシ</t>
    </rPh>
    <rPh sb="27" eb="28">
      <t>トウ</t>
    </rPh>
    <rPh sb="32" eb="34">
      <t>キンム</t>
    </rPh>
    <rPh sb="34" eb="36">
      <t>ジッタイ</t>
    </rPh>
    <rPh sb="37" eb="39">
      <t>ウム</t>
    </rPh>
    <phoneticPr fontId="2"/>
  </si>
  <si>
    <t>＜エクセル版就労証明書ダウンロード＞</t>
    <rPh sb="5" eb="6">
      <t>バン</t>
    </rPh>
    <rPh sb="6" eb="11">
      <t>シュウロウショウメイショ</t>
    </rPh>
    <phoneticPr fontId="0"/>
  </si>
  <si>
    <t>宛</t>
    <rPh sb="0" eb="1">
      <t>アテ</t>
    </rPh>
    <phoneticPr fontId="2"/>
  </si>
  <si>
    <t>・　記入不要です。ただし、この就労証明書を保育園の申請にも使用する場合は、記入が必要です。</t>
    <rPh sb="2" eb="4">
      <t>キニュウ</t>
    </rPh>
    <rPh sb="4" eb="6">
      <t>フヨウ</t>
    </rPh>
    <phoneticPr fontId="2"/>
  </si>
  <si>
    <t>別紙の「就労証明書（学童保育室入室申請用）記入要領」も、こちらのページにあります。</t>
    <rPh sb="0" eb="2">
      <t>ベッシ</t>
    </rPh>
    <rPh sb="4" eb="9">
      <t>シュウロウショウメイショ</t>
    </rPh>
    <rPh sb="10" eb="15">
      <t>ガクドウホイクシツ</t>
    </rPh>
    <rPh sb="15" eb="20">
      <t>ニュウシツシンセイヨウ</t>
    </rPh>
    <rPh sb="21" eb="25">
      <t>キニュウヨウリョウ</t>
    </rPh>
    <phoneticPr fontId="2"/>
  </si>
  <si>
    <t>個人コード</t>
    <rPh sb="0" eb="2">
      <t>コジン</t>
    </rPh>
    <phoneticPr fontId="2"/>
  </si>
  <si>
    <t>室コード</t>
    <rPh sb="0" eb="1">
      <t>シツ</t>
    </rPh>
    <phoneticPr fontId="2"/>
  </si>
  <si>
    <t>一希</t>
    <rPh sb="0" eb="1">
      <t>イチ</t>
    </rPh>
    <rPh sb="1" eb="2">
      <t>キ</t>
    </rPh>
    <phoneticPr fontId="2"/>
  </si>
  <si>
    <t>二希</t>
    <rPh sb="0" eb="1">
      <t>ニ</t>
    </rPh>
    <rPh sb="1" eb="2">
      <t>キ</t>
    </rPh>
    <phoneticPr fontId="2"/>
  </si>
  <si>
    <t>待機</t>
    <rPh sb="0" eb="2">
      <t>タイキ</t>
    </rPh>
    <phoneticPr fontId="2"/>
  </si>
  <si>
    <t>学童保育室名</t>
    <rPh sb="0" eb="2">
      <t>ガクドウ</t>
    </rPh>
    <rPh sb="2" eb="6">
      <t>ホイクシツメイ</t>
    </rPh>
    <phoneticPr fontId="2"/>
  </si>
  <si>
    <t>入室</t>
    <rPh sb="0" eb="2">
      <t>ニュウシツ</t>
    </rPh>
    <phoneticPr fontId="2"/>
  </si>
  <si>
    <t>－</t>
    <phoneticPr fontId="2"/>
  </si>
  <si>
    <t>就労証明書</t>
    <phoneticPr fontId="2"/>
  </si>
  <si>
    <t>・　入室申請書の申請日から３か月以内に証明されたものが有効です。</t>
    <rPh sb="2" eb="7">
      <t>ニュウシツシンセイショ</t>
    </rPh>
    <rPh sb="8" eb="10">
      <t>シンセイ</t>
    </rPh>
    <rPh sb="10" eb="11">
      <t>ビ</t>
    </rPh>
    <rPh sb="15" eb="16">
      <t>ゲツ</t>
    </rPh>
    <rPh sb="16" eb="18">
      <t>イナイ</t>
    </rPh>
    <rPh sb="19" eb="21">
      <t>ショウメイ</t>
    </rPh>
    <rPh sb="27" eb="29">
      <t>ユウコウ</t>
    </rPh>
    <phoneticPr fontId="2"/>
  </si>
  <si>
    <r>
      <t xml:space="preserve">　雇用契約に基づく就労時間を記入してください。実際に就労した時間（実績）ではありません。
</t>
    </r>
    <r>
      <rPr>
        <sz val="6"/>
        <color theme="1"/>
        <rFont val="ＭＳ ゴシック"/>
        <family val="3"/>
        <charset val="128"/>
      </rPr>
      <t xml:space="preserve">　
</t>
    </r>
    <r>
      <rPr>
        <sz val="14"/>
        <color theme="1"/>
        <rFont val="ＭＳ ゴシック"/>
        <family val="3"/>
        <charset val="128"/>
      </rPr>
      <t>○月・火・水・木・金・土・日・祝日の欄
　通常の就労日について該当する項目にチェック（レ点記入）してください。［複数選択可］</t>
    </r>
    <r>
      <rPr>
        <sz val="6"/>
        <color theme="1"/>
        <rFont val="ＭＳ ゴシック"/>
        <family val="3"/>
        <charset val="128"/>
      </rPr>
      <t xml:space="preserve">
</t>
    </r>
    <r>
      <rPr>
        <sz val="14"/>
        <color theme="1"/>
        <rFont val="ＭＳ ゴシック"/>
        <family val="3"/>
        <charset val="128"/>
      </rPr>
      <t>○合計時間（月間）の欄
　月間の就労時間および就業規則等で定められている休憩時間の合計を記入してください。
　　※</t>
    </r>
    <r>
      <rPr>
        <b/>
        <u/>
        <sz val="14"/>
        <color theme="1"/>
        <rFont val="ＭＳ ゴシック"/>
        <family val="3"/>
        <charset val="128"/>
      </rPr>
      <t>週の就労時間が定められている場合</t>
    </r>
    <r>
      <rPr>
        <sz val="14"/>
        <color theme="1"/>
        <rFont val="ＭＳ ゴシック"/>
        <family val="3"/>
        <charset val="128"/>
      </rPr>
      <t>は、</t>
    </r>
    <r>
      <rPr>
        <b/>
        <u/>
        <sz val="14"/>
        <color theme="1"/>
        <rFont val="ＭＳ ゴシック"/>
        <family val="3"/>
        <charset val="128"/>
      </rPr>
      <t>週の就労時間に４(週)を乗じた時間</t>
    </r>
    <r>
      <rPr>
        <sz val="14"/>
        <color theme="1"/>
        <rFont val="ＭＳ ゴシック"/>
        <family val="3"/>
        <charset val="128"/>
      </rPr>
      <t>を記入。
　　※</t>
    </r>
    <r>
      <rPr>
        <b/>
        <u/>
        <sz val="14"/>
        <color theme="1"/>
        <rFont val="ＭＳ ゴシック"/>
        <family val="3"/>
        <charset val="128"/>
      </rPr>
      <t>年の就労時間が定められている場合</t>
    </r>
    <r>
      <rPr>
        <sz val="14"/>
        <color theme="1"/>
        <rFont val="ＭＳ ゴシック"/>
        <family val="3"/>
        <charset val="128"/>
      </rPr>
      <t>は、</t>
    </r>
    <r>
      <rPr>
        <b/>
        <u/>
        <sz val="14"/>
        <color theme="1"/>
        <rFont val="ＭＳ ゴシック"/>
        <family val="3"/>
        <charset val="128"/>
      </rPr>
      <t>年の就労時間を１２(月)で除した時間</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○一月当たり、一週当たりの就労日数の欄
　　※</t>
    </r>
    <r>
      <rPr>
        <b/>
        <u/>
        <sz val="14"/>
        <color theme="1"/>
        <rFont val="ＭＳ ゴシック"/>
        <family val="3"/>
        <charset val="128"/>
      </rPr>
      <t>月の就労日数が定められている場合</t>
    </r>
    <r>
      <rPr>
        <sz val="14"/>
        <color theme="1"/>
        <rFont val="ＭＳ ゴシック"/>
        <family val="3"/>
        <charset val="128"/>
      </rPr>
      <t>の「一週当たりの就労日数」欄は、</t>
    </r>
    <r>
      <rPr>
        <b/>
        <u/>
        <sz val="14"/>
        <color theme="1"/>
        <rFont val="ＭＳ ゴシック"/>
        <family val="3"/>
        <charset val="128"/>
      </rPr>
      <t>月の就労日数を４(週)で除した日数</t>
    </r>
    <r>
      <rPr>
        <sz val="14"/>
        <color theme="1"/>
        <rFont val="ＭＳ ゴシック"/>
        <family val="3"/>
        <charset val="128"/>
      </rPr>
      <t>を記入。
　　※</t>
    </r>
    <r>
      <rPr>
        <b/>
        <u/>
        <sz val="14"/>
        <color theme="1"/>
        <rFont val="ＭＳ ゴシック"/>
        <family val="3"/>
        <charset val="128"/>
      </rPr>
      <t>週の就労日数が定められている場合</t>
    </r>
    <r>
      <rPr>
        <sz val="14"/>
        <color theme="1"/>
        <rFont val="ＭＳ ゴシック"/>
        <family val="3"/>
        <charset val="128"/>
      </rPr>
      <t>の「一月当たりの就労日数」欄は、</t>
    </r>
    <r>
      <rPr>
        <b/>
        <u/>
        <sz val="14"/>
        <color theme="1"/>
        <rFont val="ＭＳ ゴシック"/>
        <family val="3"/>
        <charset val="128"/>
      </rPr>
      <t>週の就労日数に４(週)を乗じた日数</t>
    </r>
    <r>
      <rPr>
        <sz val="14"/>
        <color theme="1"/>
        <rFont val="ＭＳ ゴシック"/>
        <family val="3"/>
        <charset val="128"/>
      </rPr>
      <t>を記入。
　　※</t>
    </r>
    <r>
      <rPr>
        <b/>
        <u/>
        <sz val="14"/>
        <color theme="1"/>
        <rFont val="ＭＳ ゴシック"/>
        <family val="3"/>
        <charset val="128"/>
      </rPr>
      <t>年の就労日数が定められている場合</t>
    </r>
    <r>
      <rPr>
        <sz val="14"/>
        <color theme="1"/>
        <rFont val="ＭＳ ゴシック"/>
        <family val="3"/>
        <charset val="128"/>
      </rPr>
      <t>の「一月当たりの就労日数」欄は、</t>
    </r>
    <r>
      <rPr>
        <b/>
        <u/>
        <sz val="14"/>
        <color theme="1"/>
        <rFont val="ＭＳ ゴシック"/>
        <family val="3"/>
        <charset val="128"/>
      </rPr>
      <t>年の就労日数を１２(月)で除した日数</t>
    </r>
    <r>
      <rPr>
        <sz val="14"/>
        <color theme="1"/>
        <rFont val="ＭＳ ゴシック"/>
        <family val="3"/>
        <charset val="128"/>
      </rPr>
      <t>を、
　　　「一週当たりの就労日数」欄は、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○平日、土曜、日祝の欄
　平日、土曜、日祝毎の１日の就労時間帯および休憩時間を記入してください。就労がない日は空欄で結構です。</t>
    </r>
    <rPh sb="1" eb="3">
      <t>コヨウ</t>
    </rPh>
    <rPh sb="122" eb="123">
      <t>ラン</t>
    </rPh>
    <rPh sb="125" eb="127">
      <t>ゲッカン</t>
    </rPh>
    <rPh sb="128" eb="132">
      <t>シュウロウジカン</t>
    </rPh>
    <rPh sb="153" eb="155">
      <t>ゴウケイ</t>
    </rPh>
    <rPh sb="156" eb="158">
      <t>キニュウ</t>
    </rPh>
    <rPh sb="255" eb="256">
      <t>イチ</t>
    </rPh>
    <rPh sb="497" eb="499">
      <t>ジカン</t>
    </rPh>
    <rPh sb="530" eb="531">
      <t>ラン</t>
    </rPh>
    <rPh sb="545" eb="546">
      <t>ヒ</t>
    </rPh>
    <rPh sb="555" eb="557">
      <t>キュウケイ</t>
    </rPh>
    <rPh sb="557" eb="559">
      <t>ジカン</t>
    </rPh>
    <rPh sb="569" eb="571">
      <t>シュウロウ</t>
    </rPh>
    <rPh sb="574" eb="575">
      <t>ヒ</t>
    </rPh>
    <phoneticPr fontId="2"/>
  </si>
  <si>
    <r>
      <t xml:space="preserve">　原則として雇用契約に基づく就労時間を記入してください。個人事業主等で雇用契約の定めが無い場合は、直近の月または週の勤務実績を
記入してください。直近の勤務実績が著しく少ない場合は、証明する月から３か月以内で最も標準的な勤務実績を記入してください。
</t>
    </r>
    <r>
      <rPr>
        <sz val="6"/>
        <color theme="1"/>
        <rFont val="ＭＳ ゴシック"/>
        <family val="3"/>
        <charset val="128"/>
      </rPr>
      <t xml:space="preserve">　
</t>
    </r>
    <r>
      <rPr>
        <sz val="14"/>
        <color theme="1"/>
        <rFont val="ＭＳ ゴシック"/>
        <family val="3"/>
        <charset val="128"/>
      </rPr>
      <t xml:space="preserve">　フレックスタイム制度を利用している場合でも、就業規則における１週間の所定労働時間および１日の標準労働時間を固定で記入できる場合は、就労時間（固定就労の場合）の欄に記入してください。
</t>
    </r>
    <r>
      <rPr>
        <sz val="6"/>
        <color theme="1"/>
        <rFont val="ＭＳ ゴシック"/>
        <family val="3"/>
        <charset val="128"/>
      </rPr>
      <t xml:space="preserve">　
</t>
    </r>
    <r>
      <rPr>
        <sz val="14"/>
        <color theme="1"/>
        <rFont val="ＭＳ ゴシック"/>
        <family val="3"/>
        <charset val="128"/>
      </rPr>
      <t>○合計時間の欄
　月間または週間の就労時間および就業規則等で定められている休憩時間の合計について記入してください。
　　※</t>
    </r>
    <r>
      <rPr>
        <b/>
        <u/>
        <sz val="14"/>
        <color theme="1"/>
        <rFont val="ＭＳ ゴシック"/>
        <family val="3"/>
        <charset val="128"/>
      </rPr>
      <t>１日の就労時間が定められている場合</t>
    </r>
    <r>
      <rPr>
        <sz val="14"/>
        <color theme="1"/>
        <rFont val="ＭＳ ゴシック"/>
        <family val="3"/>
        <charset val="128"/>
      </rPr>
      <t>は、１日の就労時間に</t>
    </r>
    <r>
      <rPr>
        <b/>
        <u/>
        <sz val="14"/>
        <color theme="1"/>
        <rFont val="ＭＳ ゴシック"/>
        <family val="3"/>
        <charset val="128"/>
      </rPr>
      <t xml:space="preserve">就労日数欄に記入した月間または週間の就労日数を乗じた時間
</t>
    </r>
    <r>
      <rPr>
        <sz val="14"/>
        <color theme="1"/>
        <rFont val="ＭＳ ゴシック"/>
        <family val="3"/>
        <charset val="128"/>
      </rPr>
      <t>　　　を記入。</t>
    </r>
    <r>
      <rPr>
        <sz val="6"/>
        <color theme="1"/>
        <rFont val="ＭＳ ゴシック"/>
        <family val="3"/>
        <charset val="128"/>
      </rPr>
      <t xml:space="preserve">
</t>
    </r>
    <r>
      <rPr>
        <sz val="14"/>
        <color theme="1"/>
        <rFont val="ＭＳ ゴシック"/>
        <family val="3"/>
        <charset val="128"/>
      </rPr>
      <t>○就労日数
　月間または週間の就労日数について記入してください。
　　※</t>
    </r>
    <r>
      <rPr>
        <b/>
        <u/>
        <sz val="14"/>
        <color theme="1"/>
        <rFont val="ＭＳ ゴシック"/>
        <family val="3"/>
        <charset val="128"/>
      </rPr>
      <t>年の就労日数が定められている場合</t>
    </r>
    <r>
      <rPr>
        <sz val="14"/>
        <color theme="1"/>
        <rFont val="ＭＳ ゴシック"/>
        <family val="3"/>
        <charset val="128"/>
      </rPr>
      <t>で、</t>
    </r>
    <r>
      <rPr>
        <b/>
        <u/>
        <sz val="14"/>
        <color theme="1"/>
        <rFont val="ＭＳ ゴシック"/>
        <family val="3"/>
        <charset val="128"/>
      </rPr>
      <t>月間の就労日数を記入する場合</t>
    </r>
    <r>
      <rPr>
        <sz val="14"/>
        <color theme="1"/>
        <rFont val="ＭＳ ゴシック"/>
        <family val="3"/>
        <charset val="128"/>
      </rPr>
      <t>は、</t>
    </r>
    <r>
      <rPr>
        <b/>
        <u/>
        <sz val="14"/>
        <color theme="1"/>
        <rFont val="ＭＳ ゴシック"/>
        <family val="3"/>
        <charset val="128"/>
      </rPr>
      <t>年の就労日数を１２(月)で除した日数</t>
    </r>
    <r>
      <rPr>
        <sz val="14"/>
        <color theme="1"/>
        <rFont val="ＭＳ ゴシック"/>
        <family val="3"/>
        <charset val="128"/>
      </rPr>
      <t>、</t>
    </r>
    <r>
      <rPr>
        <b/>
        <u/>
        <sz val="14"/>
        <color theme="1"/>
        <rFont val="ＭＳ ゴシック"/>
        <family val="3"/>
        <charset val="128"/>
      </rPr>
      <t>週間の</t>
    </r>
    <r>
      <rPr>
        <sz val="14"/>
        <color theme="1"/>
        <rFont val="ＭＳ ゴシック"/>
        <family val="3"/>
        <charset val="128"/>
      </rPr>
      <t xml:space="preserve">
　　　</t>
    </r>
    <r>
      <rPr>
        <b/>
        <u/>
        <sz val="14"/>
        <color theme="1"/>
        <rFont val="ＭＳ ゴシック"/>
        <family val="3"/>
        <charset val="128"/>
      </rPr>
      <t>就労日数を記入する場合</t>
    </r>
    <r>
      <rPr>
        <sz val="14"/>
        <color theme="1"/>
        <rFont val="ＭＳ ゴシック"/>
        <family val="3"/>
        <charset val="128"/>
      </rPr>
      <t>は、</t>
    </r>
    <r>
      <rPr>
        <b/>
        <u/>
        <sz val="14"/>
        <color theme="1"/>
        <rFont val="ＭＳ ゴシック"/>
        <family val="3"/>
        <charset val="128"/>
      </rPr>
      <t>年の就労日数を４８(週)で除した日数</t>
    </r>
    <r>
      <rPr>
        <sz val="14"/>
        <color theme="1"/>
        <rFont val="ＭＳ ゴシック"/>
        <family val="3"/>
        <charset val="128"/>
      </rPr>
      <t>を記入。</t>
    </r>
    <r>
      <rPr>
        <sz val="6"/>
        <color theme="1"/>
        <rFont val="ＭＳ ゴシック"/>
        <family val="3"/>
        <charset val="128"/>
      </rPr>
      <t xml:space="preserve">
</t>
    </r>
    <r>
      <rPr>
        <sz val="14"/>
        <color theme="1"/>
        <rFont val="ＭＳ ゴシック"/>
        <family val="3"/>
        <charset val="128"/>
      </rPr>
      <t xml:space="preserve">○就労時間帯の欄
　就労時間は「２４時間表記」で記入してください。
</t>
    </r>
    <r>
      <rPr>
        <sz val="6"/>
        <color theme="1"/>
        <rFont val="ＭＳ ゴシック"/>
        <family val="3"/>
        <charset val="128"/>
      </rPr>
      <t xml:space="preserve">
</t>
    </r>
    <r>
      <rPr>
        <sz val="14"/>
        <color theme="1"/>
        <rFont val="ＭＳ ゴシック"/>
        <family val="3"/>
        <charset val="128"/>
      </rPr>
      <t>○主な就労時間帯・シフト時間帯
　最も可能性の高い（勤務回数の多い）時間帯を記入してください。
　雇用契約上、コアタイム等の定めがない場合も、想定される最も標準的な時間帯を記入するようにしてください。</t>
    </r>
    <r>
      <rPr>
        <sz val="6"/>
        <color theme="1"/>
        <rFont val="ＭＳ ゴシック"/>
        <family val="3"/>
        <charset val="128"/>
      </rPr>
      <t xml:space="preserve">
</t>
    </r>
    <r>
      <rPr>
        <sz val="14"/>
        <color theme="1"/>
        <rFont val="ＭＳ ゴシック"/>
        <family val="3"/>
        <charset val="128"/>
      </rPr>
      <t>○直近４週間の午後１時から６時までの就労実績（※未記入の場合は実績なし（０時間）で算定します。）
　直近４週間は、証明する月から３か月以内の連続した４週間（２８日間）としてください。
　直近４週間の中で有給休暇を取っている場合でも、有給休暇を取っていないこととして時間を合計してください。
　就労時間には残業時間を除き休憩時間を含めてください。</t>
    </r>
    <rPh sb="1" eb="3">
      <t>ゲンソク</t>
    </rPh>
    <rPh sb="64" eb="66">
      <t>キニュウ</t>
    </rPh>
    <rPh sb="95" eb="96">
      <t>ツキ</t>
    </rPh>
    <rPh sb="115" eb="117">
      <t>キニュウ</t>
    </rPh>
    <rPh sb="136" eb="138">
      <t>セイド</t>
    </rPh>
    <rPh sb="139" eb="141">
      <t>リヨウ</t>
    </rPh>
    <rPh sb="145" eb="147">
      <t>バアイ</t>
    </rPh>
    <rPh sb="150" eb="152">
      <t>シュウギョウ</t>
    </rPh>
    <rPh sb="152" eb="154">
      <t>キソク</t>
    </rPh>
    <rPh sb="159" eb="161">
      <t>シュウカン</t>
    </rPh>
    <rPh sb="162" eb="164">
      <t>ショテイ</t>
    </rPh>
    <rPh sb="164" eb="166">
      <t>ロウドウ</t>
    </rPh>
    <rPh sb="166" eb="168">
      <t>ジカン</t>
    </rPh>
    <rPh sb="172" eb="173">
      <t>ニチ</t>
    </rPh>
    <rPh sb="174" eb="176">
      <t>ヒョウジュン</t>
    </rPh>
    <rPh sb="176" eb="180">
      <t>ロウドウジカン</t>
    </rPh>
    <rPh sb="181" eb="183">
      <t>コテイ</t>
    </rPh>
    <rPh sb="184" eb="186">
      <t>キニュウ</t>
    </rPh>
    <rPh sb="189" eb="191">
      <t>バアイ</t>
    </rPh>
    <rPh sb="193" eb="197">
      <t>シュウロウジカン</t>
    </rPh>
    <rPh sb="198" eb="202">
      <t>コテイシュウロウ</t>
    </rPh>
    <rPh sb="203" eb="205">
      <t>バアイ</t>
    </rPh>
    <rPh sb="207" eb="208">
      <t>ラン</t>
    </rPh>
    <rPh sb="209" eb="211">
      <t>キニュウ</t>
    </rPh>
    <rPh sb="618" eb="620">
      <t>チョッキン</t>
    </rPh>
    <rPh sb="621" eb="623">
      <t>シュウカン</t>
    </rPh>
    <rPh sb="624" eb="626">
      <t>ゴゴ</t>
    </rPh>
    <rPh sb="627" eb="628">
      <t>ジ</t>
    </rPh>
    <rPh sb="631" eb="632">
      <t>ジ</t>
    </rPh>
    <rPh sb="635" eb="637">
      <t>シュウロウ</t>
    </rPh>
    <rPh sb="637" eb="639">
      <t>ジッセキ</t>
    </rPh>
    <rPh sb="641" eb="644">
      <t>ミキニュウ</t>
    </rPh>
    <rPh sb="645" eb="647">
      <t>バアイ</t>
    </rPh>
    <rPh sb="648" eb="650">
      <t>ジッセキ</t>
    </rPh>
    <rPh sb="654" eb="656">
      <t>ジカン</t>
    </rPh>
    <rPh sb="658" eb="660">
      <t>サンテイ</t>
    </rPh>
    <phoneticPr fontId="2"/>
  </si>
  <si>
    <t>※残業時間を除き休憩時間を含む。有給休暇は実績に含めてください。</t>
    <phoneticPr fontId="2"/>
  </si>
  <si>
    <t>155時間</t>
    <rPh sb="3" eb="5">
      <t>ジカン</t>
    </rPh>
    <phoneticPr fontId="37"/>
  </si>
  <si>
    <t>140時間</t>
    <rPh sb="3" eb="5">
      <t>ジカン</t>
    </rPh>
    <phoneticPr fontId="37"/>
  </si>
  <si>
    <t>120時間</t>
    <rPh sb="3" eb="5">
      <t>ジカン</t>
    </rPh>
    <phoneticPr fontId="37"/>
  </si>
  <si>
    <t>100時間</t>
    <rPh sb="3" eb="5">
      <t>ジカン</t>
    </rPh>
    <phoneticPr fontId="37"/>
  </si>
  <si>
    <t>124時間</t>
    <rPh sb="3" eb="5">
      <t>ジカン</t>
    </rPh>
    <phoneticPr fontId="37"/>
  </si>
  <si>
    <t>112時間</t>
    <rPh sb="3" eb="5">
      <t>ジカン</t>
    </rPh>
    <phoneticPr fontId="37"/>
  </si>
  <si>
    <t>96時間</t>
    <rPh sb="2" eb="4">
      <t>ジカン</t>
    </rPh>
    <phoneticPr fontId="37"/>
  </si>
  <si>
    <t>80時間</t>
    <rPh sb="2" eb="4">
      <t>ジカン</t>
    </rPh>
    <phoneticPr fontId="37"/>
  </si>
  <si>
    <t>64時間</t>
    <rPh sb="2" eb="4">
      <t>ジカン</t>
    </rPh>
    <phoneticPr fontId="37"/>
  </si>
  <si>
    <t>93時間</t>
    <rPh sb="2" eb="4">
      <t>ジカン</t>
    </rPh>
    <phoneticPr fontId="37"/>
  </si>
  <si>
    <t>84時間</t>
    <rPh sb="2" eb="4">
      <t>ジカン</t>
    </rPh>
    <phoneticPr fontId="37"/>
  </si>
  <si>
    <t>72時間</t>
    <rPh sb="2" eb="4">
      <t>ジカン</t>
    </rPh>
    <phoneticPr fontId="37"/>
  </si>
  <si>
    <t>60時間</t>
    <rPh sb="2" eb="4">
      <t>ジカン</t>
    </rPh>
    <phoneticPr fontId="37"/>
  </si>
  <si>
    <t>就労証明書（学童保育室入室申請用）記載要領 　</t>
    <rPh sb="6" eb="11">
      <t>ガクドウホイクシツ</t>
    </rPh>
    <rPh sb="11" eb="13">
      <t>ニュウシツ</t>
    </rPh>
    <rPh sb="13" eb="16">
      <t>シンセイヨウ</t>
    </rPh>
    <rPh sb="17" eb="19">
      <t>キサイ</t>
    </rPh>
    <rPh sb="19" eb="21">
      <t>ヨウリョウ</t>
    </rPh>
    <phoneticPr fontId="2"/>
  </si>
  <si>
    <t>■証明書を発行する事業者に関する項目</t>
    <rPh sb="16" eb="18">
      <t>コウモク</t>
    </rPh>
    <phoneticPr fontId="2"/>
  </si>
  <si>
    <t>説明</t>
    <rPh sb="0" eb="2">
      <t>セツメイ</t>
    </rPh>
    <phoneticPr fontId="2"/>
  </si>
  <si>
    <t>証明日</t>
    <phoneticPr fontId="2"/>
  </si>
  <si>
    <t>〇</t>
    <phoneticPr fontId="2"/>
  </si>
  <si>
    <t>証明日（証明書発行日）を記入してください。</t>
    <phoneticPr fontId="2"/>
  </si>
  <si>
    <t>事業所名</t>
    <phoneticPr fontId="2"/>
  </si>
  <si>
    <t>証明書を発行する事業者の名称（法人名）を記入してください。</t>
    <phoneticPr fontId="2"/>
  </si>
  <si>
    <t xml:space="preserve">　・ </t>
    <phoneticPr fontId="2"/>
  </si>
  <si>
    <t>就労者が勤務する企業・組織・団体名等（証明内容に責任を持つ）を記入してください。</t>
    <phoneticPr fontId="2"/>
  </si>
  <si>
    <t>個人事業主の場合は事業者の名称を記入してください。</t>
    <phoneticPr fontId="2"/>
  </si>
  <si>
    <t>○</t>
    <phoneticPr fontId="2"/>
  </si>
  <si>
    <t>代表者（法人の代表者や個人事業主）の氏名を記入してください。</t>
    <phoneticPr fontId="2"/>
  </si>
  <si>
    <t>代表者に該当する者がいない場合又は事業所側で証明権限を代表者以外に付与している場合には、当該証明権限を有する証明書の内容に責任を持つ方の氏名を記入してください。</t>
    <phoneticPr fontId="2"/>
  </si>
  <si>
    <t xml:space="preserve">○
</t>
    <phoneticPr fontId="2"/>
  </si>
  <si>
    <t>証明書を発行する事業所の住所を記入してください。</t>
    <phoneticPr fontId="2"/>
  </si>
  <si>
    <t>証明する就労者の就労先住所ではない点に注意してください。</t>
    <phoneticPr fontId="2"/>
  </si>
  <si>
    <t>電話番号</t>
    <phoneticPr fontId="2"/>
  </si>
  <si>
    <t>証明書を発行する事業所の電話番号を記入してください。</t>
    <phoneticPr fontId="2"/>
  </si>
  <si>
    <t>担当者名／記載者連絡先</t>
    <rPh sb="0" eb="3">
      <t>タントウシャ</t>
    </rPh>
    <rPh sb="3" eb="4">
      <t>メイ</t>
    </rPh>
    <rPh sb="5" eb="8">
      <t>キサイシャ</t>
    </rPh>
    <rPh sb="8" eb="11">
      <t>レンラクサキ</t>
    </rPh>
    <phoneticPr fontId="2"/>
  </si>
  <si>
    <t>証明書の内容について確認する場合の担当者名/電話番号を記入してください。</t>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</si>
  <si>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</si>
  <si>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</si>
  <si>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t>
    <phoneticPr fontId="2"/>
  </si>
  <si>
    <t>いずれにも該当しない場合は「□その他」をチェック（レ点記入）し、カッコ内に簡潔に記入してください。</t>
    <rPh sb="27" eb="29">
      <t>キニュウ</t>
    </rPh>
    <phoneticPr fontId="2"/>
  </si>
  <si>
    <t>■就労者に関する項目</t>
    <rPh sb="1" eb="4">
      <t>シュウロウシャ</t>
    </rPh>
    <rPh sb="8" eb="10">
      <t>コウモク</t>
    </rPh>
    <phoneticPr fontId="2"/>
  </si>
  <si>
    <t>№2</t>
    <phoneticPr fontId="2"/>
  </si>
  <si>
    <t>フリガナ／本人氏名</t>
    <rPh sb="5" eb="7">
      <t>ホンニン</t>
    </rPh>
    <phoneticPr fontId="2"/>
  </si>
  <si>
    <t>就労者の氏名、フリガナを記入してください。</t>
    <phoneticPr fontId="2"/>
  </si>
  <si>
    <t>生年月日</t>
    <rPh sb="0" eb="2">
      <t>セイネン</t>
    </rPh>
    <rPh sb="2" eb="4">
      <t>ガッピ</t>
    </rPh>
    <phoneticPr fontId="2"/>
  </si>
  <si>
    <t>就労者の生年月日を記入してください。</t>
    <phoneticPr fontId="2"/>
  </si>
  <si>
    <t>就労者が居住する住所を記入してください。単身赴任の場合は赴任先での居住住所を記入してください。</t>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</si>
  <si>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</si>
  <si>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</si>
  <si>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</si>
  <si>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 xml:space="preserve">雇用期間について「□無期」か「□有期」にチェック（レ点記入）してください。
</t>
    <phoneticPr fontId="2"/>
  </si>
  <si>
    <t>雇用期間について「□無期」の場合は雇用開始日のみを、「□有期」の場合はその期間を記入してください。</t>
    <phoneticPr fontId="2"/>
  </si>
  <si>
    <t>就労内定や雇用契約内容の変更後の就労内容を証明する場合は、雇用開始する予定日と有期の場合は契約予定期間を記入してください。</t>
    <phoneticPr fontId="2"/>
  </si>
  <si>
    <t>№4</t>
    <phoneticPr fontId="2"/>
  </si>
  <si>
    <t xml:space="preserve">就労者が実際に働いている事業所の名称及び勤務先の住所を記入してください。
</t>
    <rPh sb="4" eb="6">
      <t>ジッサイ</t>
    </rPh>
    <rPh sb="18" eb="19">
      <t>オヨ</t>
    </rPh>
    <phoneticPr fontId="2"/>
  </si>
  <si>
    <t>実際に働いている就労場所が複数存在する場合は、主たる場所を記入してください。</t>
    <rPh sb="26" eb="28">
      <t>バショ</t>
    </rPh>
    <phoneticPr fontId="2"/>
  </si>
  <si>
    <t>就労場所が日によって変わる場合は、事務所の住所等を記入してください。</t>
    <phoneticPr fontId="2"/>
  </si>
  <si>
    <t>就労場所</t>
    <rPh sb="0" eb="2">
      <t>シュウロウ</t>
    </rPh>
    <rPh sb="2" eb="4">
      <t>バショ</t>
    </rPh>
    <phoneticPr fontId="2"/>
  </si>
  <si>
    <t>就労者の就労場所について「□自宅内就労」「□自宅外就労」のいずれかにチェック（レ点記入）してください。
　</t>
    <phoneticPr fontId="2"/>
  </si>
  <si>
    <t>就労先住所が自宅住所(同敷地内)の場合は、自宅内としてください。</t>
    <phoneticPr fontId="2"/>
  </si>
  <si>
    <t>就労先住所が自宅住所の場合でも、毎日の仕事はお客様宅など外出先で行う場合は自宅外としてください。仕事が自宅内、自宅外の両方の場合は、月(４週)あたりの勤務日数が２分の１を超えている勤務地を選択してください。</t>
    <phoneticPr fontId="2"/>
  </si>
  <si>
    <t>自宅内の仕事で、プレス・研磨・裁断機・有機溶剤等有害薬品・高熱バーナーを使用する場合は、No.18備考欄に、「〇〇を使用」と記載してください。自宅外就労として扱います。</t>
    <rPh sb="49" eb="51">
      <t>ビコウ</t>
    </rPh>
    <rPh sb="51" eb="52">
      <t>ラン</t>
    </rPh>
    <rPh sb="58" eb="60">
      <t>シヨウ</t>
    </rPh>
    <rPh sb="62" eb="64">
      <t>キサイ</t>
    </rPh>
    <phoneticPr fontId="2"/>
  </si>
  <si>
    <t>№5</t>
    <phoneticPr fontId="2"/>
  </si>
  <si>
    <t>雇用の形態</t>
    <phoneticPr fontId="2"/>
  </si>
  <si>
    <t>雇用の形態について該当する項目にチェック（レ点記入）してください。</t>
    <phoneticPr fontId="2"/>
  </si>
  <si>
    <t>自営業の場合は、「自営業主」（個人事業主、経営者、代表者等）、「自営業専従者」、「家族従業者」（自営業主と親族関係にある生計を一にする者で、その自営業主の営む事業に無給で従事している者）のいずれかにチェック（レ点記入）してください。</t>
    <rPh sb="79" eb="81">
      <t>ジギョウ</t>
    </rPh>
    <phoneticPr fontId="2"/>
  </si>
  <si>
    <t>「契約社員」等の場合で、「会計年度任用職員」にも該当する場合は、「会計年度任用職員」にチェック（レ点記入）してください。</t>
    <phoneticPr fontId="2"/>
  </si>
  <si>
    <t>№6</t>
    <phoneticPr fontId="2"/>
  </si>
  <si>
    <r>
      <t xml:space="preserve">就労時間
</t>
    </r>
    <r>
      <rPr>
        <b/>
        <sz val="9"/>
        <color theme="1"/>
        <rFont val="ＭＳ Ｐゴシック"/>
        <family val="3"/>
        <charset val="128"/>
      </rPr>
      <t>（固定就労の場合）</t>
    </r>
    <r>
      <rPr>
        <sz val="9"/>
        <color theme="1"/>
        <rFont val="ＭＳ Ｐゴシック"/>
        <family val="3"/>
        <charset val="128"/>
      </rPr>
      <t xml:space="preserve">
※残業時間を除き休憩時間を含む</t>
    </r>
    <phoneticPr fontId="2"/>
  </si>
  <si>
    <t>就労する曜日、時間帯が固定されている就労者について、雇用契約に基づく就労時間を記入してください。実際に就労した時間（実績）ではありません。</t>
    <phoneticPr fontId="2"/>
  </si>
  <si>
    <t>平日の就労時間帯が曜日によって異なる場合は、変則就労の欄に記入してください。</t>
    <rPh sb="3" eb="8">
      <t>シュウロウジカンタイ</t>
    </rPh>
    <rPh sb="9" eb="11">
      <t>ヨウビ</t>
    </rPh>
    <rPh sb="15" eb="16">
      <t>コト</t>
    </rPh>
    <rPh sb="18" eb="20">
      <t>バアイ</t>
    </rPh>
    <rPh sb="22" eb="26">
      <t>ヘンソクシュウロウ</t>
    </rPh>
    <rPh sb="27" eb="28">
      <t>ラン</t>
    </rPh>
    <rPh sb="29" eb="31">
      <t>キニュウ</t>
    </rPh>
    <phoneticPr fontId="2"/>
  </si>
  <si>
    <t>就労時間には、残業時間は除き、休憩時間（就業規則等で定められている休憩に限る。）を含めてください。</t>
    <phoneticPr fontId="2"/>
  </si>
  <si>
    <t>育児短時間勤務制度を利用している場合でも、制度を利用しない場合の正規の就労時間を記入してください。</t>
    <rPh sb="29" eb="31">
      <t>バアイ</t>
    </rPh>
    <rPh sb="32" eb="34">
      <t>セイキ</t>
    </rPh>
    <phoneticPr fontId="2"/>
  </si>
  <si>
    <t>月・火・水・木・金・土・日・祝日の欄</t>
    <phoneticPr fontId="2"/>
  </si>
  <si>
    <t>通常の就労日について該当する項目にチェック（レ点記入）してください。［複数選択可］</t>
    <phoneticPr fontId="2"/>
  </si>
  <si>
    <t>合計時間（月間）の欄</t>
    <phoneticPr fontId="2"/>
  </si>
  <si>
    <t>月間の就労時間および就業規則等で定められている休憩時間の合計を記入してください。</t>
    <phoneticPr fontId="2"/>
  </si>
  <si>
    <t>週の就労時間が定められている場合は、週の就労時間に４（週）を乗じた時間を記入してください。</t>
    <phoneticPr fontId="2"/>
  </si>
  <si>
    <t>年の就労時間が定められている場合は、年の就労時間を１２（月）で除した時間を記入してください。</t>
    <phoneticPr fontId="2"/>
  </si>
  <si>
    <t>一月当たり、一週当たりの就労日数の欄</t>
    <phoneticPr fontId="2"/>
  </si>
  <si>
    <t>週の就労日数が定められている場合の「一月当たりの就労日数」欄は、週の就労日数に４（週）を乗じた日数を記入してください。</t>
    <phoneticPr fontId="2"/>
  </si>
  <si>
    <t>月の就労日数が定められている場合の「一週当たりの就労日数」欄は、月の就労日数を４（週）で除した日数を記入してください。</t>
    <phoneticPr fontId="2"/>
  </si>
  <si>
    <t>年の就労日数が定められている場合の「一月当たりの就労日数」欄は、年の就労日数を１２（月）で除した日数を、「一週当たりの就労日数」欄は年の就労日数を、４８（週）で除した日数を記入してください。</t>
    <phoneticPr fontId="2"/>
  </si>
  <si>
    <t>就労時間帯の欄</t>
    <phoneticPr fontId="2"/>
  </si>
  <si>
    <t>就労時間は「２４時間表記」で記入してください。</t>
    <phoneticPr fontId="2"/>
  </si>
  <si>
    <t>平日、土曜、日祝の欄</t>
    <phoneticPr fontId="2"/>
  </si>
  <si>
    <t xml:space="preserve">平日、土曜、日祝毎の１日の就労時間帯および休憩時間を記入してください。（就労がない日は空欄で可）
</t>
    <rPh sb="11" eb="12">
      <t>ヒ</t>
    </rPh>
    <rPh sb="41" eb="42">
      <t>ヒ</t>
    </rPh>
    <rPh sb="46" eb="47">
      <t>カ</t>
    </rPh>
    <phoneticPr fontId="2"/>
  </si>
  <si>
    <r>
      <t xml:space="preserve">就労時間
</t>
    </r>
    <r>
      <rPr>
        <b/>
        <sz val="9"/>
        <color theme="1"/>
        <rFont val="ＭＳ Ｐゴシック"/>
        <family val="3"/>
        <charset val="128"/>
      </rPr>
      <t>（変則就労の場合）</t>
    </r>
    <r>
      <rPr>
        <sz val="9"/>
        <color theme="1"/>
        <rFont val="ＭＳ Ｐゴシック"/>
        <family val="3"/>
        <charset val="128"/>
      </rPr>
      <t xml:space="preserve">
※残業時間を除き休憩時間を含む
</t>
    </r>
    <phoneticPr fontId="2"/>
  </si>
  <si>
    <t>就労する曜日、時間帯が変わる就労者について記入してください。</t>
    <phoneticPr fontId="2"/>
  </si>
  <si>
    <t>原則として雇用契約に基づく就労時間を記入してください。　個人事業主等で雇用契約の定めが無い場合は、直近の月または週の勤務実績を記入してください。直近の勤務実績が著しく少ない場合は、証明する月から３か月以内で最も標準的な勤務実績を記入してください。</t>
    <rPh sb="63" eb="65">
      <t>キニュウ</t>
    </rPh>
    <rPh sb="114" eb="116">
      <t>キニュウ</t>
    </rPh>
    <phoneticPr fontId="2"/>
  </si>
  <si>
    <t>育児短時間勤務を利用している場合でも、制度を利用しない場合の正規の就労時間を記入してください。</t>
    <rPh sb="19" eb="21">
      <t>セイド</t>
    </rPh>
    <rPh sb="22" eb="24">
      <t>リヨウ</t>
    </rPh>
    <rPh sb="27" eb="29">
      <t>バアイ</t>
    </rPh>
    <rPh sb="30" eb="32">
      <t>セイキ</t>
    </rPh>
    <rPh sb="33" eb="35">
      <t>シュウロウ</t>
    </rPh>
    <phoneticPr fontId="2"/>
  </si>
  <si>
    <t>フレックスタイム制度を利用している場合でも、就業規則における１週間の所定労働時間および１日の標準労働時間を固定で記入ができる場合は、就労時間（固定就労の場合）の欄に記入してください。</t>
    <rPh sb="8" eb="10">
      <t>セイド</t>
    </rPh>
    <rPh sb="11" eb="13">
      <t>リヨウ</t>
    </rPh>
    <rPh sb="53" eb="55">
      <t>コテイ</t>
    </rPh>
    <rPh sb="56" eb="58">
      <t>キニュウ</t>
    </rPh>
    <rPh sb="62" eb="64">
      <t>バアイ</t>
    </rPh>
    <rPh sb="66" eb="70">
      <t>シュウロウジカン</t>
    </rPh>
    <rPh sb="71" eb="75">
      <t>コテイシュウロウ</t>
    </rPh>
    <rPh sb="76" eb="78">
      <t>バアイ</t>
    </rPh>
    <rPh sb="80" eb="81">
      <t>ラン</t>
    </rPh>
    <phoneticPr fontId="2"/>
  </si>
  <si>
    <t>合計時間の欄</t>
    <phoneticPr fontId="2"/>
  </si>
  <si>
    <t>月間または週間の就労時間および就業規則等で定められている休憩時間の合計を記入してください。</t>
    <phoneticPr fontId="2"/>
  </si>
  <si>
    <t>１日の就労時間が定められている場合は、１日の就労時間に就労日数欄に記入した月間または週間の就労日数を乗じた時間を記入してください。</t>
    <phoneticPr fontId="2"/>
  </si>
  <si>
    <t>月間または週間の就労日数について記入してください。</t>
    <phoneticPr fontId="2"/>
  </si>
  <si>
    <t>年の就労日数が定められている場合で、月間の就労日数を記入する場合は、年の就労日数を１２（月）で除した日数、週間の就労日数を記入する場合は、年の就労日数を４８（週）で除した日数を記入してください。</t>
    <phoneticPr fontId="2"/>
  </si>
  <si>
    <t>主な就労時間帯・シフト時間帯</t>
    <phoneticPr fontId="2"/>
  </si>
  <si>
    <t>最も可能性の高い（勤務回数の多い）時間帯を記入してください。</t>
    <phoneticPr fontId="2"/>
  </si>
  <si>
    <t>雇用契約上、コアタイム等の定めがない場合も、想定される最も標準的な時間帯を記入してください。</t>
    <phoneticPr fontId="2"/>
  </si>
  <si>
    <t>直近４週間の午後１時から６時までの就労実績（※未記入の場合は実績なし（０時間）で算定します。）</t>
    <rPh sb="23" eb="26">
      <t>ミキニュウ</t>
    </rPh>
    <rPh sb="27" eb="29">
      <t>バアイ</t>
    </rPh>
    <rPh sb="30" eb="32">
      <t>ジッセキ</t>
    </rPh>
    <rPh sb="36" eb="38">
      <t>ジカン</t>
    </rPh>
    <rPh sb="40" eb="42">
      <t>サンテイ</t>
    </rPh>
    <phoneticPr fontId="2"/>
  </si>
  <si>
    <t>直近４週間は、証明する月から３か月以内の連続した４週間（２８日間）としてください。</t>
    <phoneticPr fontId="2"/>
  </si>
  <si>
    <t>直近４週間の中で有給休暇を取っている場合も、有給休暇を取っていないこととして時間を合計してください。</t>
    <phoneticPr fontId="2"/>
  </si>
  <si>
    <t xml:space="preserve">就労時間には残業時間を除き休憩時間を含めてください。
</t>
    <rPh sb="0" eb="2">
      <t>シュウロウ</t>
    </rPh>
    <rPh sb="2" eb="4">
      <t>ジカン</t>
    </rPh>
    <rPh sb="6" eb="8">
      <t>ザンギョウ</t>
    </rPh>
    <rPh sb="8" eb="10">
      <t>ジカン</t>
    </rPh>
    <rPh sb="11" eb="12">
      <t>ノゾ</t>
    </rPh>
    <rPh sb="13" eb="15">
      <t>キュウケイ</t>
    </rPh>
    <rPh sb="15" eb="17">
      <t>ジカン</t>
    </rPh>
    <rPh sb="18" eb="19">
      <t>フク</t>
    </rPh>
    <phoneticPr fontId="2"/>
  </si>
  <si>
    <t>№7</t>
    <phoneticPr fontId="2"/>
  </si>
  <si>
    <t>就労実績</t>
    <phoneticPr fontId="2"/>
  </si>
  <si>
    <t>学童保育室入室申請の場合は記入不要です。保育園の申請にも使用する場合は記入が必要です。記入方法は保育・入園課に確認してください。</t>
    <rPh sb="0" eb="2">
      <t>ガクドウ</t>
    </rPh>
    <rPh sb="2" eb="5">
      <t>ホイクシツ</t>
    </rPh>
    <rPh sb="5" eb="7">
      <t>ニュウシツ</t>
    </rPh>
    <rPh sb="7" eb="9">
      <t>シンセイ</t>
    </rPh>
    <rPh sb="10" eb="12">
      <t>バアイ</t>
    </rPh>
    <rPh sb="13" eb="17">
      <t>キニュウフヨウ</t>
    </rPh>
    <rPh sb="20" eb="23">
      <t>ホイクエン</t>
    </rPh>
    <rPh sb="24" eb="26">
      <t>シンセイ</t>
    </rPh>
    <rPh sb="28" eb="30">
      <t>シヨウ</t>
    </rPh>
    <rPh sb="32" eb="34">
      <t>バアイ</t>
    </rPh>
    <rPh sb="35" eb="37">
      <t>キニュウ</t>
    </rPh>
    <rPh sb="38" eb="40">
      <t>ヒツヨウ</t>
    </rPh>
    <rPh sb="43" eb="47">
      <t>キニュウホウホウ</t>
    </rPh>
    <rPh sb="48" eb="50">
      <t>ホイク</t>
    </rPh>
    <rPh sb="51" eb="53">
      <t>ニュウエン</t>
    </rPh>
    <rPh sb="53" eb="54">
      <t>カ</t>
    </rPh>
    <rPh sb="55" eb="57">
      <t>カクニン</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</si>
  <si>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</si>
  <si>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</si>
  <si>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t>
    <phoneticPr fontId="2"/>
  </si>
  <si>
    <t>法令上の産前・産後休業に限らず法人独自の就業規則等に基づいた休業も含みます。</t>
    <phoneticPr fontId="2"/>
  </si>
  <si>
    <t>終了日が確定していない場合でも終了予定日を記入してください。</t>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</si>
  <si>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</si>
  <si>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</si>
  <si>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育児休業の取得について「□取得予定」か「□取得中」にチェック（レ点記入）してください。
　「□取得済み」については記入は不要です。法令上の育児休業に限らず法人独自の就業規則等に基づいた休業も含みます。</t>
    <phoneticPr fontId="2"/>
  </si>
  <si>
    <t>終了日が確定していない場合でも終了予定日を記入してください。</t>
    <rPh sb="0" eb="3">
      <t>シュウリョウビ</t>
    </rPh>
    <phoneticPr fontId="2"/>
  </si>
  <si>
    <t>№10</t>
    <phoneticPr fontId="2"/>
  </si>
  <si>
    <t>産休・育休以外の休業の取得</t>
    <rPh sb="0" eb="2">
      <t>サンキュウ</t>
    </rPh>
    <rPh sb="3" eb="5">
      <t>イクキュウ</t>
    </rPh>
    <rPh sb="5" eb="7">
      <t>イガイ</t>
    </rPh>
    <rPh sb="8" eb="10">
      <t>キュウギョウ</t>
    </rPh>
    <rPh sb="11" eb="13">
      <t>シュトク</t>
    </rPh>
    <phoneticPr fontId="2"/>
  </si>
  <si>
    <t xml:space="preserve">休業を取得中の場合は該当するものにチェック（レ点記入）し、取得予定の期間を記入してください。
</t>
    <rPh sb="0" eb="2">
      <t>キュウギョウ</t>
    </rPh>
    <rPh sb="3" eb="5">
      <t>シュトク</t>
    </rPh>
    <rPh sb="5" eb="6">
      <t>チュウ</t>
    </rPh>
    <rPh sb="7" eb="9">
      <t>バアイ</t>
    </rPh>
    <rPh sb="10" eb="12">
      <t>ガイトウ</t>
    </rPh>
    <rPh sb="23" eb="24">
      <t>テン</t>
    </rPh>
    <rPh sb="24" eb="26">
      <t>キニュウ</t>
    </rPh>
    <rPh sb="29" eb="31">
      <t>シュトク</t>
    </rPh>
    <rPh sb="31" eb="33">
      <t>ヨテイ</t>
    </rPh>
    <rPh sb="34" eb="36">
      <t>キカン</t>
    </rPh>
    <rPh sb="37" eb="39">
      <t>キニュウ</t>
    </rPh>
    <phoneticPr fontId="2"/>
  </si>
  <si>
    <t>№11</t>
    <phoneticPr fontId="2"/>
  </si>
  <si>
    <t>復職（予定）年月日</t>
    <phoneticPr fontId="2"/>
  </si>
  <si>
    <t>育児休業等を終了し、復職する予定がある場合は「□復職予定」にチェック（レ点記入）し、復職予定年月日を記入してください。また、１年以内に証明書発行事業所において取得した育児休業等から復職済みの場合は「□復職済み」にチェック（レ点記入）し、復職年月日を記入してください。</t>
    <rPh sb="67" eb="70">
      <t>ショウメイショ</t>
    </rPh>
    <rPh sb="70" eb="72">
      <t>ハッコウ</t>
    </rPh>
    <rPh sb="72" eb="75">
      <t>ジギョウショ</t>
    </rPh>
    <rPh sb="79" eb="81">
      <t>シュトク</t>
    </rPh>
    <rPh sb="85" eb="87">
      <t>キュウギョウ</t>
    </rPh>
    <rPh sb="87" eb="88">
      <t>トウ</t>
    </rPh>
    <phoneticPr fontId="2"/>
  </si>
  <si>
    <t>№12</t>
    <phoneticPr fontId="2"/>
  </si>
  <si>
    <t>育児のための短時間勤務制度利用有無</t>
    <phoneticPr fontId="2"/>
  </si>
  <si>
    <t>育児のための短時間勤務制度の利用により、就業規則上の通常の就労時間（No.６に記入の時間）より短い就労時間（就業規則上の特則等いわゆる時短勤務）とする予定である又はしている場合について、「□取得予定」か「□取得中」かにチェック（レ点記入）してください。</t>
    <phoneticPr fontId="2"/>
  </si>
  <si>
    <t>※取得予定を含む</t>
    <phoneticPr fontId="2"/>
  </si>
  <si>
    <t>当該短時間勤務制度の利用（予定）期間及び当該短時間勤務制度利用時の主な就労時間帯（勤務体制変更後の就労時間帯）について記入してください。</t>
    <phoneticPr fontId="2"/>
  </si>
  <si>
    <t xml:space="preserve"> No.６には短時間勤務制度利用前の就労時間帯、No.12には短時間勤務制度利用後の就労時間帯を記入してください。</t>
    <phoneticPr fontId="2"/>
  </si>
  <si>
    <t>№13</t>
    <phoneticPr fontId="2"/>
  </si>
  <si>
    <t>保育士等としての勤務実態の有無</t>
    <rPh sb="0" eb="3">
      <t>ホイクシ</t>
    </rPh>
    <rPh sb="3" eb="4">
      <t>トウ</t>
    </rPh>
    <rPh sb="8" eb="10">
      <t>キンム</t>
    </rPh>
    <rPh sb="10" eb="12">
      <t>ジッタイ</t>
    </rPh>
    <rPh sb="13" eb="15">
      <t>ウム</t>
    </rPh>
    <phoneticPr fontId="2"/>
  </si>
  <si>
    <t>№14</t>
  </si>
  <si>
    <t>（雇用契約の）満了後の更新の有無</t>
    <phoneticPr fontId="2"/>
  </si>
  <si>
    <t>雇用期間について「□有期」をチェックした場合は契約満了後の更新の有無について「□有」「□有（予定）」「□無」「□未定」のいずれかにチェック（レ点記入）してください。</t>
    <phoneticPr fontId="2"/>
  </si>
  <si>
    <t>№15</t>
    <phoneticPr fontId="2"/>
  </si>
  <si>
    <t>入所内定時育休短縮可否</t>
    <rPh sb="4" eb="5">
      <t>ジ</t>
    </rPh>
    <phoneticPr fontId="2"/>
  </si>
  <si>
    <t>育児休業の終了予定日よりも前の日時での保育所等の入所が内定した場合、育児休業を短縮し、入所内定日から復職することについて、「□可」「□可（予定）」「□否」にチェック（レ点記入）してください。</t>
    <phoneticPr fontId="2"/>
  </si>
  <si>
    <t xml:space="preserve">№16 </t>
  </si>
  <si>
    <t>育児休業の延長について「□可」「□可（予定）」「□否」にチェック（レ点記入）してください。</t>
    <phoneticPr fontId="2"/>
  </si>
  <si>
    <t>№17</t>
  </si>
  <si>
    <t>単身赴任期間
（予定含む）</t>
    <phoneticPr fontId="2"/>
  </si>
  <si>
    <t>単身赴任について期間を記入してください。</t>
    <phoneticPr fontId="2"/>
  </si>
  <si>
    <t>終了日が未定の場合は終了日欄は空欄で構いません。</t>
    <rPh sb="0" eb="3">
      <t>シュウリョウビ</t>
    </rPh>
    <rPh sb="10" eb="13">
      <t>シュウリョウビ</t>
    </rPh>
    <phoneticPr fontId="2"/>
  </si>
  <si>
    <t>№18</t>
    <phoneticPr fontId="2"/>
  </si>
  <si>
    <t>その他特記事項があれば、この欄に記入してください。</t>
    <rPh sb="1" eb="2">
      <t>タ</t>
    </rPh>
    <rPh sb="2" eb="4">
      <t>トッキ</t>
    </rPh>
    <rPh sb="4" eb="6">
      <t>ジコウ</t>
    </rPh>
    <rPh sb="13" eb="14">
      <t>ラン</t>
    </rPh>
    <phoneticPr fontId="2"/>
  </si>
  <si>
    <t>■保護者記載欄</t>
    <rPh sb="4" eb="6">
      <t>キサイ</t>
    </rPh>
    <phoneticPr fontId="2"/>
  </si>
  <si>
    <t>№19</t>
    <phoneticPr fontId="2"/>
  </si>
  <si>
    <t>この欄は申請児童の保護者自身が記入してください。</t>
    <phoneticPr fontId="2"/>
  </si>
  <si>
    <t>児童氏名（カナでご記入ください）、児童の生年月日、第一希望の施設名（申請書の第一希望欄に記載したもの）、学年をご記入ください。また、該当する児童との続柄どちらかにチェック（レ点記入）してください。</t>
    <rPh sb="0" eb="2">
      <t>ジドウ</t>
    </rPh>
    <rPh sb="2" eb="4">
      <t>シメイ</t>
    </rPh>
    <rPh sb="9" eb="11">
      <t>キニュウ</t>
    </rPh>
    <rPh sb="17" eb="19">
      <t>ジドウ</t>
    </rPh>
    <rPh sb="20" eb="22">
      <t>セイネン</t>
    </rPh>
    <rPh sb="22" eb="24">
      <t>ガッピ</t>
    </rPh>
    <rPh sb="25" eb="27">
      <t>ダイイチ</t>
    </rPh>
    <rPh sb="27" eb="29">
      <t>キボウ</t>
    </rPh>
    <rPh sb="30" eb="32">
      <t>シセツ</t>
    </rPh>
    <rPh sb="32" eb="33">
      <t>メイ</t>
    </rPh>
    <rPh sb="34" eb="37">
      <t>シンセイショ</t>
    </rPh>
    <rPh sb="38" eb="40">
      <t>ダイイチ</t>
    </rPh>
    <rPh sb="40" eb="42">
      <t>キボウ</t>
    </rPh>
    <rPh sb="42" eb="43">
      <t>ラン</t>
    </rPh>
    <rPh sb="44" eb="46">
      <t>キサイ</t>
    </rPh>
    <rPh sb="52" eb="54">
      <t>ガクネン</t>
    </rPh>
    <rPh sb="56" eb="58">
      <t>キニュウ</t>
    </rPh>
    <rPh sb="66" eb="68">
      <t>ガイトウ</t>
    </rPh>
    <rPh sb="70" eb="72">
      <t>ジドウ</t>
    </rPh>
    <rPh sb="74" eb="76">
      <t>ゾクガラ</t>
    </rPh>
    <phoneticPr fontId="2"/>
  </si>
  <si>
    <t>きょうだいで入室申請書または保育施設利用申込書を提出する場合は、申請する児童全員を記入してください。</t>
    <rPh sb="14" eb="16">
      <t>ホイク</t>
    </rPh>
    <rPh sb="16" eb="18">
      <t>シセツ</t>
    </rPh>
    <rPh sb="18" eb="20">
      <t>リヨウ</t>
    </rPh>
    <rPh sb="20" eb="23">
      <t>モウシコミショ</t>
    </rPh>
    <phoneticPr fontId="2"/>
  </si>
  <si>
    <t>基準指数決定の際に使用する月間就労時間合計</t>
    <rPh sb="0" eb="4">
      <t>キジュンシスウ</t>
    </rPh>
    <rPh sb="4" eb="6">
      <t>ケッテイ</t>
    </rPh>
    <rPh sb="7" eb="8">
      <t>サイ</t>
    </rPh>
    <rPh sb="9" eb="11">
      <t>シヨウ</t>
    </rPh>
    <rPh sb="13" eb="15">
      <t>ゲッカン</t>
    </rPh>
    <rPh sb="15" eb="17">
      <t>シュウロウ</t>
    </rPh>
    <rPh sb="17" eb="19">
      <t>ジカン</t>
    </rPh>
    <rPh sb="19" eb="21">
      <t>ゴウケイ</t>
    </rPh>
    <phoneticPr fontId="37"/>
  </si>
  <si>
    <t>一日の就労時間×就労日数</t>
    <rPh sb="0" eb="2">
      <t>イチニチ</t>
    </rPh>
    <rPh sb="3" eb="7">
      <t>シュウロウジカン</t>
    </rPh>
    <rPh sb="8" eb="12">
      <t>シュウロウニッスウ</t>
    </rPh>
    <phoneticPr fontId="37"/>
  </si>
  <si>
    <t>（月間合計時間が未記入だが各時間帯が同じ場合）</t>
    <rPh sb="1" eb="3">
      <t>ゲッカン</t>
    </rPh>
    <rPh sb="3" eb="7">
      <t>ゴウケイジカン</t>
    </rPh>
    <rPh sb="8" eb="11">
      <t>ミキニュウ</t>
    </rPh>
    <rPh sb="13" eb="14">
      <t>カク</t>
    </rPh>
    <rPh sb="14" eb="17">
      <t>ジカンタイ</t>
    </rPh>
    <rPh sb="18" eb="19">
      <t>オナ</t>
    </rPh>
    <rPh sb="20" eb="22">
      <t>バアイ</t>
    </rPh>
    <phoneticPr fontId="37"/>
  </si>
  <si>
    <t>月間合計時間が未記入だが各時間帯が同じ場合に時間帯から合計時間を算出するフラグ</t>
    <rPh sb="0" eb="2">
      <t>ゲッカン</t>
    </rPh>
    <rPh sb="2" eb="6">
      <t>ゴウケイジカン</t>
    </rPh>
    <rPh sb="7" eb="10">
      <t>ミキニュウ</t>
    </rPh>
    <rPh sb="12" eb="13">
      <t>カク</t>
    </rPh>
    <rPh sb="13" eb="16">
      <t>ジカンタイ</t>
    </rPh>
    <rPh sb="17" eb="18">
      <t>オナ</t>
    </rPh>
    <rPh sb="19" eb="21">
      <t>バアイ</t>
    </rPh>
    <rPh sb="22" eb="25">
      <t>ジカンタイ</t>
    </rPh>
    <rPh sb="27" eb="31">
      <t>ゴウケイジカン</t>
    </rPh>
    <rPh sb="32" eb="34">
      <t>サンシュツ</t>
    </rPh>
    <phoneticPr fontId="37"/>
  </si>
  <si>
    <t>月の
就労日数の算定</t>
    <rPh sb="0" eb="1">
      <t>ツキ</t>
    </rPh>
    <rPh sb="3" eb="5">
      <t>シュウロウ</t>
    </rPh>
    <rPh sb="5" eb="7">
      <t>ニッスウ</t>
    </rPh>
    <rPh sb="8" eb="10">
      <t>サンテイ</t>
    </rPh>
    <phoneticPr fontId="37"/>
  </si>
  <si>
    <t>E11</t>
    <phoneticPr fontId="37"/>
  </si>
  <si>
    <t>E12</t>
    <phoneticPr fontId="37"/>
  </si>
  <si>
    <t>E13</t>
    <phoneticPr fontId="37"/>
  </si>
  <si>
    <t>時間帯から算定した一日の就労時間の平均</t>
    <rPh sb="0" eb="3">
      <t>ジカンタイ</t>
    </rPh>
    <rPh sb="5" eb="7">
      <t>サンテイ</t>
    </rPh>
    <rPh sb="9" eb="11">
      <t>イチニチ</t>
    </rPh>
    <rPh sb="12" eb="16">
      <t>シュウロウジカン</t>
    </rPh>
    <rPh sb="17" eb="19">
      <t>ヘイキン</t>
    </rPh>
    <phoneticPr fontId="37"/>
  </si>
  <si>
    <t>上限を超えている場合の調整</t>
    <rPh sb="0" eb="2">
      <t>ジョウゲン</t>
    </rPh>
    <rPh sb="3" eb="4">
      <t>コ</t>
    </rPh>
    <rPh sb="8" eb="10">
      <t>バアイ</t>
    </rPh>
    <rPh sb="11" eb="13">
      <t>チョウセイ</t>
    </rPh>
    <phoneticPr fontId="37"/>
  </si>
  <si>
    <t>E16</t>
    <phoneticPr fontId="2"/>
  </si>
  <si>
    <t>"1"は取得中、"2"は取得予定、"99"は算定不可</t>
    <rPh sb="4" eb="7">
      <t>シュトクチュウ</t>
    </rPh>
    <rPh sb="12" eb="16">
      <t>シュトクヨテイ</t>
    </rPh>
    <rPh sb="22" eb="26">
      <t>サンテイフカ</t>
    </rPh>
    <phoneticPr fontId="3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</si>
</sst>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_);[Red]\(0\)"/>
    <numFmt numFmtId="178" formatCode="0.00_ "/>
    <numFmt numFmtId="179" formatCode="[h]:mm"/>
    <numFmt numFmtId="180" formatCode="h:mm;@"/>
    <numFmt numFmtId="181" formatCode="yyyy/m/d;@"/>
    <numFmt numFmtId="182" formatCode="h&quot;時間&quot;mm&quot;分&quot;ss&quot;秒&quot;"/>
  </numFmts>
  <fonts count="7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b/>
      <i/>
      <sz val="16"/>
      <color theme="1"/>
      <name val="ＭＳ Ｐゴシック"/>
      <family val="3"/>
      <charset val="128"/>
      <scheme val="minor"/>
    </font>
    <font>
      <sz val="14"/>
      <color theme="1"/>
      <name val="ＭＳ ゴシック"/>
      <family val="3"/>
      <charset val="128"/>
    </font>
    <font>
      <sz val="14"/>
      <name val="ＭＳ ゴシック"/>
      <family val="3"/>
      <charset val="128"/>
    </font>
    <font>
      <b/>
      <sz val="18"/>
      <color theme="1"/>
      <name val="ＭＳ ゴシック"/>
      <family val="3"/>
      <charset val="128"/>
    </font>
    <font>
      <sz val="11"/>
      <color theme="1"/>
      <name val="ＭＳ ゴシック"/>
      <family val="3"/>
      <charset val="128"/>
    </font>
    <font>
      <sz val="9"/>
      <name val="ＭＳ ゴシック"/>
      <family val="3"/>
      <charset val="128"/>
    </font>
    <font>
      <b/>
      <u/>
      <sz val="14"/>
      <color theme="1"/>
      <name val="ＭＳ ゴシック"/>
      <family val="3"/>
      <charset val="128"/>
    </font>
    <font>
      <b/>
      <sz val="14"/>
      <color theme="1"/>
      <name val="ＭＳ ゴシック"/>
      <family val="3"/>
      <charset val="128"/>
    </font>
    <font>
      <sz val="6"/>
      <name val="ＭＳ 明朝"/>
      <family val="1"/>
      <charset val="128"/>
    </font>
    <font>
      <sz val="12"/>
      <color rgb="FFFF0000"/>
      <name val="MS UI Gothic"/>
      <family val="3"/>
      <charset val="128"/>
    </font>
    <font>
      <sz val="10"/>
      <color theme="1"/>
      <name val="ＭＳ 明朝"/>
      <family val="1"/>
      <charset val="128"/>
    </font>
    <font>
      <sz val="10"/>
      <name val="ＭＳ 明朝"/>
      <family val="1"/>
      <charset val="128"/>
    </font>
    <font>
      <sz val="9"/>
      <color theme="1"/>
      <name val="ＭＳ 明朝"/>
      <family val="1"/>
      <charset val="128"/>
    </font>
    <font>
      <sz val="11"/>
      <name val="ＭＳ ゴシック"/>
      <family val="3"/>
      <charset val="128"/>
    </font>
    <font>
      <sz val="11"/>
      <color theme="1"/>
      <name val="Segoe UI Symbol"/>
      <family val="3"/>
    </font>
    <font>
      <sz val="8"/>
      <color theme="1"/>
      <name val="ＭＳ 明朝"/>
      <family val="1"/>
      <charset val="128"/>
    </font>
    <font>
      <sz val="8"/>
      <name val="ＭＳ 明朝"/>
      <family val="1"/>
      <charset val="128"/>
    </font>
    <font>
      <sz val="11"/>
      <color theme="1"/>
      <name val="Meiryo UI"/>
      <family val="3"/>
      <charset val="128"/>
    </font>
    <font>
      <sz val="6.5"/>
      <color theme="1"/>
      <name val="ＭＳ 明朝"/>
      <family val="1"/>
      <charset val="128"/>
    </font>
    <font>
      <sz val="6"/>
      <color theme="1"/>
      <name val="ＭＳ 明朝"/>
      <family val="1"/>
      <charset val="128"/>
    </font>
    <font>
      <sz val="5"/>
      <name val="ＭＳ 明朝"/>
      <family val="1"/>
      <charset val="128"/>
    </font>
    <font>
      <sz val="7"/>
      <color theme="1"/>
      <name val="ＭＳ 明朝"/>
      <family val="1"/>
      <charset val="128"/>
    </font>
    <font>
      <sz val="5"/>
      <color theme="1"/>
      <name val="ＭＳ 明朝"/>
      <family val="1"/>
      <charset val="128"/>
    </font>
    <font>
      <b/>
      <sz val="9"/>
      <color indexed="81"/>
      <name val="MS P ゴシック"/>
      <family val="3"/>
      <charset val="128"/>
    </font>
    <font>
      <sz val="8"/>
      <color theme="1"/>
      <name val="ＭＳ Ｐゴシック"/>
      <family val="2"/>
      <charset val="128"/>
      <scheme val="minor"/>
    </font>
    <font>
      <sz val="6"/>
      <color theme="1"/>
      <name val="ＭＳ Ｐゴシック"/>
      <family val="2"/>
      <charset val="128"/>
      <scheme val="minor"/>
    </font>
    <font>
      <sz val="7"/>
      <name val="ＭＳ 明朝"/>
      <family val="1"/>
      <charset val="128"/>
    </font>
    <font>
      <b/>
      <u/>
      <sz val="14"/>
      <name val="ＭＳ ゴシック"/>
      <family val="3"/>
      <charset val="128"/>
    </font>
    <font>
      <sz val="6"/>
      <color theme="1"/>
      <name val="ＭＳ ゴシック"/>
      <family val="3"/>
      <charset val="128"/>
    </font>
    <font>
      <b/>
      <u val="doubleAccounting"/>
      <sz val="18"/>
      <color theme="1"/>
      <name val="UD デジタル 教科書体 NP-R"/>
      <family val="1"/>
      <charset val="128"/>
    </font>
    <font>
      <sz val="16"/>
      <color theme="1"/>
      <name val="UD デジタル 教科書体 NK-B"/>
      <family val="1"/>
      <charset val="128"/>
    </font>
    <font>
      <b/>
      <sz val="24"/>
      <name val="ＭＳ Ｐゴシック"/>
      <family val="3"/>
      <charset val="128"/>
    </font>
    <font>
      <b/>
      <sz val="14"/>
      <color theme="1"/>
      <name val="ＭＳ Ｐゴシック"/>
      <family val="3"/>
      <charset val="128"/>
    </font>
    <font>
      <sz val="8"/>
      <color theme="1"/>
      <name val="ＭＳ Ｐゴシック"/>
      <family val="3"/>
      <charset val="128"/>
    </font>
    <font>
      <u/>
      <sz val="9"/>
      <color theme="1"/>
      <name val="ＭＳ Ｐゴシック"/>
      <family val="3"/>
      <charset val="128"/>
    </font>
    <font>
      <u/>
      <sz val="8"/>
      <color theme="1"/>
      <name val="ＭＳ Ｐゴシック"/>
      <family val="3"/>
      <charset val="128"/>
    </font>
    <font>
      <sz val="9"/>
      <name val="ＭＳ Ｐゴシック"/>
      <family val="3"/>
      <charset val="128"/>
    </font>
    <font>
      <sz val="6"/>
      <color theme="1"/>
      <name val="ＭＳ Ｐゴシック"/>
      <family val="3"/>
      <charset val="128"/>
    </font>
    <font>
      <u/>
      <sz val="10"/>
      <color theme="1"/>
      <name val="ＭＳ Ｐゴシック"/>
      <family val="3"/>
      <charset val="128"/>
    </font>
    <font>
      <sz val="9"/>
      <color theme="1"/>
      <name val="ＭＳ Ｐゴシック"/>
      <family val="3"/>
      <charset val="128"/>
      <scheme val="minor"/>
    </font>
    <font>
      <b/>
      <sz val="9"/>
      <color theme="1"/>
      <name val="ＭＳ Ｐゴシック"/>
      <family val="3"/>
      <charset val="128"/>
    </font>
    <font>
      <b/>
      <sz val="16"/>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rgb="FFFFFFE1"/>
        <bgColor indexed="64"/>
      </patternFill>
    </fill>
    <fill>
      <patternFill patternType="solid">
        <fgColor theme="9" tint="0.79998168889431442"/>
        <bgColor indexed="64"/>
      </patternFill>
    </fill>
  </fills>
  <borders count="11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hair">
        <color indexed="64"/>
      </top>
      <bottom style="thin">
        <color auto="1"/>
      </bottom>
      <diagonal/>
    </border>
    <border>
      <left/>
      <right/>
      <top style="hair">
        <color indexed="64"/>
      </top>
      <bottom style="thin">
        <color auto="1"/>
      </bottom>
      <diagonal/>
    </border>
    <border>
      <left/>
      <right style="medium">
        <color auto="1"/>
      </right>
      <top style="hair">
        <color indexed="64"/>
      </top>
      <bottom style="thin">
        <color auto="1"/>
      </bottom>
      <diagonal/>
    </border>
    <border>
      <left style="medium">
        <color auto="1"/>
      </left>
      <right/>
      <top/>
      <bottom style="thin">
        <color auto="1"/>
      </bottom>
      <diagonal/>
    </border>
    <border>
      <left style="thin">
        <color auto="1"/>
      </left>
      <right/>
      <top style="thin">
        <color indexed="8"/>
      </top>
      <bottom style="thin">
        <color auto="1"/>
      </bottom>
      <diagonal/>
    </border>
    <border>
      <left/>
      <right/>
      <top style="thin">
        <color indexed="8"/>
      </top>
      <bottom style="thin">
        <color auto="1"/>
      </bottom>
      <diagonal/>
    </border>
    <border>
      <left/>
      <right style="medium">
        <color auto="1"/>
      </right>
      <top style="thin">
        <color indexed="8"/>
      </top>
      <bottom style="thin">
        <color auto="1"/>
      </bottom>
      <diagonal/>
    </border>
    <border>
      <left/>
      <right style="thin">
        <color auto="1"/>
      </right>
      <top style="medium">
        <color auto="1"/>
      </top>
      <bottom style="medium">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style="thin">
        <color indexed="64"/>
      </bottom>
      <diagonal/>
    </border>
    <border>
      <left/>
      <right/>
      <top style="mediumDashDotDot">
        <color auto="1"/>
      </top>
      <bottom/>
      <diagonal/>
    </border>
    <border>
      <left style="medium">
        <color indexed="64"/>
      </left>
      <right style="medium">
        <color indexed="64"/>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8"/>
      </left>
      <right/>
      <top style="thin">
        <color auto="1"/>
      </top>
      <bottom style="thin">
        <color auto="1"/>
      </bottom>
      <diagonal/>
    </border>
    <border>
      <left/>
      <right style="medium">
        <color indexed="64"/>
      </right>
      <top style="thin">
        <color indexed="64"/>
      </top>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101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6" fillId="0" borderId="0" xfId="0" applyFont="1" applyAlignment="1">
      <alignment horizontal="left" vertical="center"/>
    </xf>
    <xf numFmtId="0" fontId="13" fillId="0" borderId="1" xfId="0" applyFont="1" applyBorder="1">
      <alignment vertical="center"/>
    </xf>
    <xf numFmtId="0" fontId="13" fillId="0" borderId="1" xfId="0" applyFont="1" applyBorder="1" applyAlignment="1">
      <alignment horizontal="center" vertical="center"/>
    </xf>
    <xf numFmtId="0" fontId="17" fillId="4" borderId="25" xfId="4" applyFont="1" applyFill="1" applyBorder="1" applyAlignment="1" applyProtection="1">
      <alignment vertical="center"/>
    </xf>
    <xf numFmtId="0" fontId="13" fillId="0" borderId="26" xfId="0" applyFont="1" applyBorder="1" applyAlignment="1">
      <alignment vertical="center" wrapText="1"/>
    </xf>
    <xf numFmtId="0" fontId="17" fillId="2" borderId="25" xfId="0" applyFont="1" applyFill="1" applyBorder="1" applyAlignment="1">
      <alignment horizontal="center" vertical="center"/>
    </xf>
    <xf numFmtId="0" fontId="22" fillId="0" borderId="0" xfId="0" applyFont="1" applyAlignment="1">
      <alignment horizontal="center" vertical="center"/>
    </xf>
    <xf numFmtId="0" fontId="13" fillId="0" borderId="0" xfId="0" applyFont="1" applyAlignment="1">
      <alignment horizontal="center" vertical="center"/>
    </xf>
    <xf numFmtId="0" fontId="9" fillId="0" borderId="12" xfId="0" applyFont="1" applyBorder="1">
      <alignment vertical="center"/>
    </xf>
    <xf numFmtId="0" fontId="20" fillId="0" borderId="4" xfId="0" applyFont="1" applyBorder="1" applyAlignment="1">
      <alignment horizontal="left" vertical="center"/>
    </xf>
    <xf numFmtId="0" fontId="20" fillId="0" borderId="8" xfId="0" applyFont="1" applyBorder="1" applyAlignment="1">
      <alignment horizontal="left" vertical="center"/>
    </xf>
    <xf numFmtId="0" fontId="20" fillId="0" borderId="12" xfId="0" applyFont="1" applyBorder="1">
      <alignment vertical="center"/>
    </xf>
    <xf numFmtId="0" fontId="20" fillId="0" borderId="29" xfId="0" applyFont="1" applyBorder="1" applyAlignment="1">
      <alignment horizontal="center" vertical="center"/>
    </xf>
    <xf numFmtId="0" fontId="20" fillId="2" borderId="8" xfId="0" applyFont="1" applyFill="1" applyBorder="1" applyAlignment="1">
      <alignment horizontal="left" vertical="center"/>
    </xf>
    <xf numFmtId="0" fontId="20" fillId="2" borderId="4" xfId="0" applyFont="1" applyFill="1" applyBorder="1">
      <alignment vertical="center"/>
    </xf>
    <xf numFmtId="0" fontId="20" fillId="2" borderId="8" xfId="0" applyFont="1" applyFill="1" applyBorder="1">
      <alignment vertical="center"/>
    </xf>
    <xf numFmtId="0" fontId="10" fillId="2" borderId="12" xfId="0" applyFont="1" applyFill="1" applyBorder="1">
      <alignment vertical="center"/>
    </xf>
    <xf numFmtId="0" fontId="17" fillId="2" borderId="43" xfId="0" applyFont="1" applyFill="1" applyBorder="1" applyAlignment="1">
      <alignment horizontal="center" vertical="center"/>
    </xf>
    <xf numFmtId="0" fontId="17" fillId="0" borderId="43" xfId="0" applyFont="1" applyBorder="1">
      <alignment vertical="center"/>
    </xf>
    <xf numFmtId="0" fontId="10" fillId="2" borderId="43" xfId="0" applyFont="1" applyFill="1" applyBorder="1" applyAlignment="1">
      <alignment horizontal="center" vertical="center"/>
    </xf>
    <xf numFmtId="0" fontId="10" fillId="0" borderId="43" xfId="0" applyFont="1" applyBorder="1">
      <alignment vertical="center"/>
    </xf>
    <xf numFmtId="0" fontId="20" fillId="0" borderId="43" xfId="0" applyFont="1" applyBorder="1">
      <alignment vertical="center"/>
    </xf>
    <xf numFmtId="49" fontId="15" fillId="0" borderId="43" xfId="0" applyNumberFormat="1" applyFont="1" applyBorder="1">
      <alignment vertical="center"/>
    </xf>
    <xf numFmtId="0" fontId="20" fillId="0" borderId="4" xfId="0" applyFont="1" applyBorder="1">
      <alignment vertical="center"/>
    </xf>
    <xf numFmtId="0" fontId="20" fillId="0" borderId="49" xfId="0" applyFont="1" applyBorder="1">
      <alignment vertical="center"/>
    </xf>
    <xf numFmtId="0" fontId="0" fillId="0" borderId="49" xfId="0" applyBorder="1">
      <alignment vertical="center"/>
    </xf>
    <xf numFmtId="0" fontId="0" fillId="0" borderId="11" xfId="0" applyBorder="1">
      <alignment vertical="center"/>
    </xf>
    <xf numFmtId="0" fontId="13" fillId="0" borderId="11" xfId="0" applyFont="1" applyBorder="1">
      <alignment vertical="center"/>
    </xf>
    <xf numFmtId="0" fontId="10" fillId="0" borderId="47" xfId="0" applyFont="1" applyBorder="1" applyAlignment="1">
      <alignment horizontal="center" vertical="center"/>
    </xf>
    <xf numFmtId="0" fontId="13" fillId="0" borderId="48" xfId="0" applyFont="1" applyBorder="1" applyAlignment="1">
      <alignment horizontal="center" vertical="center"/>
    </xf>
    <xf numFmtId="0" fontId="0" fillId="0" borderId="6" xfId="0"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3"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7" fillId="2" borderId="25" xfId="0" applyFont="1" applyFill="1" applyBorder="1" applyAlignment="1">
      <alignment horizontal="left" vertical="center"/>
    </xf>
    <xf numFmtId="0" fontId="17" fillId="4" borderId="54" xfId="4" applyFont="1" applyFill="1" applyBorder="1" applyAlignment="1" applyProtection="1">
      <alignment horizontal="left" vertical="center"/>
    </xf>
    <xf numFmtId="0" fontId="17" fillId="4" borderId="54" xfId="4" applyFont="1" applyFill="1" applyBorder="1" applyAlignment="1" applyProtection="1">
      <alignment horizontal="center" vertical="center"/>
    </xf>
    <xf numFmtId="0" fontId="0" fillId="0" borderId="57" xfId="0" applyBorder="1">
      <alignment vertical="center"/>
    </xf>
    <xf numFmtId="0" fontId="10" fillId="0" borderId="58" xfId="0" applyFont="1" applyBorder="1">
      <alignment vertical="center"/>
    </xf>
    <xf numFmtId="0" fontId="13" fillId="0" borderId="58" xfId="0" applyFont="1" applyBorder="1">
      <alignment vertical="center"/>
    </xf>
    <xf numFmtId="0" fontId="10" fillId="2" borderId="58" xfId="0" applyFont="1" applyFill="1" applyBorder="1">
      <alignment vertical="center"/>
    </xf>
    <xf numFmtId="0" fontId="13" fillId="0" borderId="8"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7" fillId="0" borderId="0" xfId="0" applyFont="1" applyBorder="1" applyAlignment="1">
      <alignment vertical="center"/>
    </xf>
    <xf numFmtId="0" fontId="0" fillId="0" borderId="0" xfId="0" applyBorder="1">
      <alignment vertical="center"/>
    </xf>
    <xf numFmtId="0" fontId="29" fillId="0" borderId="0" xfId="0" applyFont="1" applyBorder="1" applyAlignment="1">
      <alignment vertical="center"/>
    </xf>
    <xf numFmtId="0" fontId="7" fillId="0" borderId="12" xfId="0" applyFont="1" applyBorder="1">
      <alignment vertical="center"/>
    </xf>
    <xf numFmtId="0" fontId="0" fillId="0" borderId="13" xfId="0" applyBorder="1">
      <alignment vertical="center"/>
    </xf>
    <xf numFmtId="0" fontId="25" fillId="0" borderId="0" xfId="0" applyFont="1" applyBorder="1" applyAlignment="1">
      <alignment horizontal="left" vertical="top"/>
    </xf>
    <xf numFmtId="0" fontId="13" fillId="0" borderId="8" xfId="0" applyFont="1" applyBorder="1" applyAlignment="1">
      <alignment horizontal="center" vertical="center" wrapText="1"/>
    </xf>
    <xf numFmtId="0" fontId="13" fillId="0" borderId="8" xfId="0" applyFont="1" applyBorder="1" applyAlignment="1">
      <alignment horizontal="left" vertical="top"/>
    </xf>
    <xf numFmtId="0" fontId="25" fillId="0" borderId="8" xfId="0" applyFont="1" applyBorder="1" applyAlignment="1">
      <alignment horizontal="left" vertical="top"/>
    </xf>
    <xf numFmtId="0" fontId="13" fillId="0" borderId="0" xfId="0" applyFont="1" applyBorder="1" applyAlignment="1">
      <alignment horizontal="center" vertical="center" wrapText="1"/>
    </xf>
    <xf numFmtId="0" fontId="13" fillId="0" borderId="0" xfId="0" applyFont="1" applyBorder="1" applyAlignment="1">
      <alignment horizontal="left" vertical="top"/>
    </xf>
    <xf numFmtId="0" fontId="0" fillId="0" borderId="50" xfId="0" applyBorder="1">
      <alignment vertical="center"/>
    </xf>
    <xf numFmtId="0" fontId="27" fillId="0" borderId="6" xfId="0" applyFont="1" applyBorder="1" applyAlignment="1">
      <alignment vertical="center"/>
    </xf>
    <xf numFmtId="0" fontId="27" fillId="0" borderId="9" xfId="0" applyFont="1" applyBorder="1" applyAlignment="1">
      <alignment vertical="center"/>
    </xf>
    <xf numFmtId="0" fontId="7" fillId="0" borderId="4" xfId="0" applyFont="1" applyBorder="1" applyAlignment="1">
      <alignment horizontal="left" vertical="center"/>
    </xf>
    <xf numFmtId="0" fontId="11" fillId="0" borderId="0" xfId="0" applyFont="1" applyBorder="1" applyAlignment="1">
      <alignment vertical="top" wrapText="1"/>
    </xf>
    <xf numFmtId="0" fontId="27" fillId="0" borderId="5" xfId="0" applyFont="1" applyBorder="1" applyAlignment="1">
      <alignment vertical="center"/>
    </xf>
    <xf numFmtId="0" fontId="27" fillId="0" borderId="7" xfId="0" applyFont="1" applyBorder="1" applyAlignment="1">
      <alignment vertical="center"/>
    </xf>
    <xf numFmtId="0" fontId="28" fillId="0" borderId="11" xfId="0" applyFont="1" applyBorder="1" applyAlignment="1">
      <alignment horizontal="right" vertical="center"/>
    </xf>
    <xf numFmtId="0" fontId="32" fillId="0" borderId="0" xfId="0" applyFont="1" applyBorder="1">
      <alignment vertical="center"/>
    </xf>
    <xf numFmtId="0" fontId="30" fillId="0" borderId="0" xfId="0" applyFont="1" applyBorder="1">
      <alignment vertical="center"/>
    </xf>
    <xf numFmtId="0" fontId="31" fillId="0" borderId="0" xfId="0" applyFont="1" applyBorder="1">
      <alignment vertical="center"/>
    </xf>
    <xf numFmtId="0" fontId="33" fillId="0" borderId="0" xfId="0" applyFont="1">
      <alignment vertical="center"/>
    </xf>
    <xf numFmtId="0" fontId="34" fillId="0" borderId="0" xfId="0" applyFont="1" applyAlignment="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0" fontId="30" fillId="0" borderId="0" xfId="0" applyFont="1" applyBorder="1" applyAlignment="1">
      <alignment vertical="center"/>
    </xf>
    <xf numFmtId="0" fontId="20" fillId="0" borderId="12" xfId="0" applyFont="1" applyFill="1" applyBorder="1">
      <alignment vertical="center"/>
    </xf>
    <xf numFmtId="0" fontId="10" fillId="0" borderId="12" xfId="0" applyFont="1" applyFill="1" applyBorder="1">
      <alignment vertical="center"/>
    </xf>
    <xf numFmtId="0" fontId="10" fillId="0" borderId="58" xfId="0" applyFont="1" applyFill="1" applyBorder="1" applyAlignment="1">
      <alignment vertical="center" shrinkToFit="1"/>
    </xf>
    <xf numFmtId="0" fontId="36" fillId="0" borderId="0" xfId="0" applyFont="1" applyBorder="1">
      <alignment vertical="center"/>
    </xf>
    <xf numFmtId="0" fontId="10" fillId="0" borderId="0" xfId="0" applyFont="1">
      <alignment vertical="center"/>
    </xf>
    <xf numFmtId="0" fontId="6" fillId="0" borderId="0" xfId="0" applyFont="1" applyAlignment="1">
      <alignment horizontal="center" vertical="center"/>
    </xf>
    <xf numFmtId="0" fontId="13" fillId="0" borderId="0" xfId="4" applyFont="1" applyFill="1" applyBorder="1" applyAlignment="1" applyProtection="1">
      <alignment horizontal="center" vertical="center"/>
    </xf>
    <xf numFmtId="0" fontId="20" fillId="0" borderId="68" xfId="0" applyFont="1" applyBorder="1">
      <alignment vertical="center"/>
    </xf>
    <xf numFmtId="0" fontId="13" fillId="2" borderId="49" xfId="0" applyFont="1" applyFill="1" applyBorder="1" applyAlignment="1">
      <alignment horizontal="center" vertical="center"/>
    </xf>
    <xf numFmtId="0" fontId="13" fillId="2" borderId="49" xfId="0" applyFont="1" applyFill="1" applyBorder="1">
      <alignment vertical="center"/>
    </xf>
    <xf numFmtId="0" fontId="20" fillId="2" borderId="4" xfId="0" applyFont="1" applyFill="1" applyBorder="1" applyAlignment="1">
      <alignment horizontal="left" vertical="center"/>
    </xf>
    <xf numFmtId="0" fontId="20" fillId="2" borderId="9" xfId="0" applyFont="1" applyFill="1" applyBorder="1" applyAlignment="1">
      <alignment horizontal="left" vertical="center"/>
    </xf>
    <xf numFmtId="0" fontId="0" fillId="0" borderId="76" xfId="0" applyBorder="1">
      <alignment vertical="center"/>
    </xf>
    <xf numFmtId="0" fontId="17" fillId="4" borderId="43" xfId="0" applyFont="1" applyFill="1" applyBorder="1" applyAlignment="1">
      <alignment horizontal="center" vertical="center"/>
    </xf>
    <xf numFmtId="0" fontId="17" fillId="4" borderId="43" xfId="0" applyFont="1" applyFill="1" applyBorder="1">
      <alignment vertical="center"/>
    </xf>
    <xf numFmtId="0" fontId="13" fillId="0" borderId="46" xfId="0" applyFont="1" applyBorder="1" applyAlignment="1">
      <alignment vertical="center"/>
    </xf>
    <xf numFmtId="0" fontId="13" fillId="0" borderId="18" xfId="0" applyFont="1" applyBorder="1" applyAlignment="1">
      <alignment horizontal="center" vertical="center"/>
    </xf>
    <xf numFmtId="0" fontId="13" fillId="0" borderId="18" xfId="0" applyFont="1" applyBorder="1" applyAlignment="1">
      <alignment vertical="center"/>
    </xf>
    <xf numFmtId="0" fontId="25" fillId="0" borderId="18" xfId="0" applyFont="1" applyBorder="1" applyAlignment="1">
      <alignment horizontal="left" vertical="center"/>
    </xf>
    <xf numFmtId="0" fontId="25" fillId="0" borderId="7" xfId="0" applyFont="1" applyBorder="1" applyAlignment="1">
      <alignment horizontal="center" vertical="center"/>
    </xf>
    <xf numFmtId="0" fontId="13" fillId="5" borderId="8" xfId="0" applyFont="1" applyFill="1" applyBorder="1" applyAlignment="1" applyProtection="1">
      <alignment horizontal="center" vertical="center"/>
      <protection locked="0"/>
    </xf>
    <xf numFmtId="0" fontId="28" fillId="0" borderId="8" xfId="0" applyFont="1" applyBorder="1">
      <alignment vertical="center"/>
    </xf>
    <xf numFmtId="0" fontId="10" fillId="0" borderId="12" xfId="0" applyFont="1" applyFill="1" applyBorder="1" applyAlignment="1">
      <alignment horizontal="center" vertical="center" wrapText="1"/>
    </xf>
    <xf numFmtId="0" fontId="13" fillId="0" borderId="12" xfId="0" applyFont="1" applyFill="1" applyBorder="1">
      <alignment vertical="center"/>
    </xf>
    <xf numFmtId="0" fontId="13" fillId="0" borderId="13" xfId="0" applyFont="1" applyFill="1" applyBorder="1">
      <alignment vertical="center"/>
    </xf>
    <xf numFmtId="0" fontId="9" fillId="0" borderId="12" xfId="0" applyFont="1" applyFill="1" applyBorder="1" applyAlignment="1">
      <alignment vertical="center" shrinkToFit="1"/>
    </xf>
    <xf numFmtId="0" fontId="10" fillId="0" borderId="12" xfId="0" applyFont="1" applyFill="1" applyBorder="1" applyAlignment="1">
      <alignment vertical="center" shrinkToFit="1"/>
    </xf>
    <xf numFmtId="0" fontId="10" fillId="0" borderId="58" xfId="0" applyFont="1" applyFill="1" applyBorder="1" applyAlignment="1" applyProtection="1">
      <alignment vertical="center" shrinkToFit="1"/>
      <protection locked="0"/>
    </xf>
    <xf numFmtId="0" fontId="9" fillId="0" borderId="49" xfId="0" applyFont="1" applyFill="1" applyBorder="1">
      <alignment vertical="center"/>
    </xf>
    <xf numFmtId="0" fontId="17" fillId="0" borderId="49" xfId="0" applyFont="1" applyFill="1" applyBorder="1">
      <alignment vertical="center"/>
    </xf>
    <xf numFmtId="0" fontId="9" fillId="0" borderId="17" xfId="0" applyFont="1" applyFill="1" applyBorder="1" applyAlignment="1">
      <alignment vertical="center" shrinkToFit="1"/>
    </xf>
    <xf numFmtId="0" fontId="10" fillId="0" borderId="4" xfId="0" applyFont="1" applyFill="1" applyBorder="1" applyAlignment="1">
      <alignment vertical="center" shrinkToFit="1"/>
    </xf>
    <xf numFmtId="0" fontId="10" fillId="0" borderId="4" xfId="0" applyFont="1" applyFill="1" applyBorder="1" applyAlignment="1" applyProtection="1">
      <alignment vertical="center" shrinkToFit="1"/>
      <protection locked="0"/>
    </xf>
    <xf numFmtId="0" fontId="0" fillId="0" borderId="12" xfId="0" applyFill="1" applyBorder="1">
      <alignment vertical="center"/>
    </xf>
    <xf numFmtId="0" fontId="17" fillId="0" borderId="58" xfId="0" applyFont="1" applyFill="1" applyBorder="1" applyAlignment="1">
      <alignment horizontal="center" vertical="center"/>
    </xf>
    <xf numFmtId="0" fontId="17" fillId="0" borderId="58" xfId="0" applyFont="1" applyFill="1" applyBorder="1">
      <alignment vertical="center"/>
    </xf>
    <xf numFmtId="0" fontId="0" fillId="0" borderId="58" xfId="0" applyFill="1" applyBorder="1">
      <alignment vertical="center"/>
    </xf>
    <xf numFmtId="0" fontId="10" fillId="2" borderId="80" xfId="0" applyFont="1" applyFill="1" applyBorder="1" applyAlignment="1">
      <alignment horizontal="center" vertical="center"/>
    </xf>
    <xf numFmtId="0" fontId="13" fillId="3" borderId="80" xfId="0" applyFont="1" applyFill="1" applyBorder="1" applyAlignment="1" applyProtection="1">
      <alignment horizontal="center" vertical="center"/>
      <protection locked="0"/>
    </xf>
    <xf numFmtId="0" fontId="10" fillId="2" borderId="81" xfId="0" applyFont="1" applyFill="1" applyBorder="1" applyAlignment="1">
      <alignment horizontal="center" vertical="center"/>
    </xf>
    <xf numFmtId="0" fontId="10" fillId="2" borderId="70" xfId="0" applyFont="1" applyFill="1" applyBorder="1" applyAlignment="1">
      <alignment horizontal="center" vertical="center"/>
    </xf>
    <xf numFmtId="0" fontId="13" fillId="3" borderId="70" xfId="0"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75" xfId="0" applyFont="1" applyFill="1" applyBorder="1" applyAlignment="1">
      <alignment horizontal="center" vertical="center"/>
    </xf>
    <xf numFmtId="0" fontId="13" fillId="3" borderId="75" xfId="0" applyFont="1" applyFill="1" applyBorder="1" applyAlignment="1" applyProtection="1">
      <alignment horizontal="center" vertical="center"/>
      <protection locked="0"/>
    </xf>
    <xf numFmtId="0" fontId="10" fillId="2" borderId="76" xfId="0" applyFont="1" applyFill="1" applyBorder="1" applyAlignment="1">
      <alignment horizontal="center" vertical="center"/>
    </xf>
    <xf numFmtId="0" fontId="12" fillId="0" borderId="1" xfId="0" applyFont="1" applyBorder="1">
      <alignment vertical="center"/>
    </xf>
    <xf numFmtId="0" fontId="0" fillId="0" borderId="77" xfId="0" applyBorder="1" applyAlignment="1">
      <alignment vertical="center"/>
    </xf>
    <xf numFmtId="0" fontId="0" fillId="0" borderId="0" xfId="0" applyProtection="1">
      <alignment vertical="center"/>
    </xf>
    <xf numFmtId="0" fontId="39" fillId="0" borderId="0" xfId="0" applyFont="1" applyProtection="1">
      <alignment vertical="center"/>
    </xf>
    <xf numFmtId="0" fontId="39" fillId="0" borderId="1" xfId="0" applyFont="1" applyBorder="1" applyAlignment="1" applyProtection="1">
      <alignment horizontal="center" vertical="center"/>
    </xf>
    <xf numFmtId="0" fontId="39" fillId="0" borderId="0" xfId="0" applyFont="1" applyBorder="1" applyAlignment="1" applyProtection="1">
      <alignment horizontal="center" vertical="center"/>
    </xf>
    <xf numFmtId="0" fontId="0" fillId="0" borderId="0" xfId="0" applyAlignment="1" applyProtection="1">
      <alignment vertical="center"/>
    </xf>
    <xf numFmtId="0" fontId="41" fillId="0" borderId="26" xfId="0" applyFont="1" applyBorder="1" applyAlignment="1" applyProtection="1">
      <alignment vertical="center"/>
    </xf>
    <xf numFmtId="0" fontId="41" fillId="0" borderId="0" xfId="0" applyFont="1" applyAlignment="1" applyProtection="1">
      <alignment vertical="center"/>
    </xf>
    <xf numFmtId="0" fontId="41" fillId="0" borderId="0" xfId="0" applyFont="1" applyBorder="1" applyAlignment="1" applyProtection="1">
      <alignment vertical="center"/>
    </xf>
    <xf numFmtId="0" fontId="39" fillId="0" borderId="0" xfId="0" applyFont="1" applyBorder="1" applyProtection="1">
      <alignment vertical="center"/>
    </xf>
    <xf numFmtId="0" fontId="42" fillId="0" borderId="0" xfId="0" applyFont="1" applyBorder="1" applyAlignment="1" applyProtection="1">
      <alignment horizontal="center" vertical="center"/>
    </xf>
    <xf numFmtId="0" fontId="33" fillId="0" borderId="77" xfId="0" applyFont="1" applyBorder="1" applyAlignment="1" applyProtection="1">
      <alignment horizontal="center" vertical="center"/>
    </xf>
    <xf numFmtId="0" fontId="41" fillId="0" borderId="0" xfId="0" applyFont="1" applyAlignment="1" applyProtection="1">
      <alignment horizontal="center" vertical="center"/>
    </xf>
    <xf numFmtId="0" fontId="42" fillId="0" borderId="77" xfId="0" applyFont="1" applyBorder="1" applyProtection="1">
      <alignment vertical="center"/>
    </xf>
    <xf numFmtId="49" fontId="42" fillId="0" borderId="77" xfId="0" applyNumberFormat="1" applyFont="1" applyBorder="1" applyAlignment="1" applyProtection="1">
      <alignment horizontal="center" vertical="center"/>
    </xf>
    <xf numFmtId="0" fontId="42" fillId="0" borderId="0" xfId="0" applyFont="1" applyBorder="1" applyProtection="1">
      <alignment vertical="center"/>
    </xf>
    <xf numFmtId="49" fontId="42" fillId="0" borderId="77" xfId="0" applyNumberFormat="1" applyFont="1" applyBorder="1" applyProtection="1">
      <alignment vertical="center"/>
    </xf>
    <xf numFmtId="0" fontId="33" fillId="0" borderId="77" xfId="0" applyFont="1" applyBorder="1" applyProtection="1">
      <alignment vertical="center"/>
    </xf>
    <xf numFmtId="179" fontId="33" fillId="0" borderId="77" xfId="0" applyNumberFormat="1" applyFont="1" applyBorder="1" applyProtection="1">
      <alignment vertical="center"/>
    </xf>
    <xf numFmtId="0" fontId="0" fillId="0" borderId="77" xfId="0" applyBorder="1" applyAlignment="1" applyProtection="1">
      <alignment horizontal="center" vertical="center"/>
    </xf>
    <xf numFmtId="0" fontId="0" fillId="0" borderId="77" xfId="0" applyBorder="1" applyAlignment="1" applyProtection="1">
      <alignment vertical="center"/>
    </xf>
    <xf numFmtId="176" fontId="0" fillId="0" borderId="77" xfId="0" applyNumberFormat="1" applyBorder="1" applyAlignment="1" applyProtection="1">
      <alignment vertical="center"/>
    </xf>
    <xf numFmtId="176" fontId="0" fillId="0" borderId="72" xfId="0" quotePrefix="1" applyNumberFormat="1" applyBorder="1" applyAlignment="1" applyProtection="1">
      <alignment vertical="center"/>
    </xf>
    <xf numFmtId="0" fontId="0" fillId="0" borderId="77" xfId="0" applyFill="1" applyBorder="1" applyAlignment="1" applyProtection="1">
      <alignment vertical="center"/>
    </xf>
    <xf numFmtId="179" fontId="42" fillId="0" borderId="77" xfId="0" applyNumberFormat="1" applyFont="1" applyBorder="1" applyProtection="1">
      <alignment vertical="center"/>
    </xf>
    <xf numFmtId="0" fontId="43" fillId="0" borderId="77" xfId="0" applyFont="1" applyBorder="1" applyAlignment="1" applyProtection="1">
      <alignment horizontal="center" vertical="center"/>
    </xf>
    <xf numFmtId="0" fontId="39" fillId="0" borderId="0" xfId="0" applyFont="1" applyAlignment="1" applyProtection="1">
      <alignment horizontal="center" vertical="center"/>
    </xf>
    <xf numFmtId="49" fontId="33" fillId="0" borderId="77" xfId="0" applyNumberFormat="1" applyFont="1" applyBorder="1" applyAlignment="1" applyProtection="1">
      <alignment horizontal="center" vertical="center"/>
    </xf>
    <xf numFmtId="0" fontId="33" fillId="0" borderId="0" xfId="0" applyFont="1" applyBorder="1" applyProtection="1">
      <alignment vertical="center"/>
    </xf>
    <xf numFmtId="49" fontId="33" fillId="0" borderId="77" xfId="0" applyNumberFormat="1" applyFont="1" applyBorder="1" applyProtection="1">
      <alignment vertical="center"/>
    </xf>
    <xf numFmtId="46" fontId="39" fillId="0" borderId="0" xfId="0" applyNumberFormat="1" applyFont="1" applyProtection="1">
      <alignment vertical="center"/>
    </xf>
    <xf numFmtId="0" fontId="41" fillId="0" borderId="0" xfId="0" applyFont="1" applyAlignment="1" applyProtection="1">
      <alignment horizontal="center"/>
    </xf>
    <xf numFmtId="0" fontId="39" fillId="0" borderId="77" xfId="0" applyFont="1" applyBorder="1" applyProtection="1">
      <alignment vertical="center"/>
    </xf>
    <xf numFmtId="0" fontId="0" fillId="0" borderId="77" xfId="0" applyBorder="1" applyProtection="1">
      <alignment vertical="center"/>
    </xf>
    <xf numFmtId="0" fontId="39" fillId="0" borderId="0" xfId="0" applyFont="1" applyBorder="1" applyAlignment="1" applyProtection="1">
      <alignment horizontal="right" vertical="center"/>
    </xf>
    <xf numFmtId="0" fontId="39" fillId="0" borderId="0" xfId="0" applyFont="1" applyBorder="1" applyAlignment="1" applyProtection="1">
      <alignment vertical="center"/>
    </xf>
    <xf numFmtId="0" fontId="44" fillId="0" borderId="0" xfId="0" applyFont="1" applyAlignment="1" applyProtection="1">
      <alignment horizontal="center"/>
    </xf>
    <xf numFmtId="0" fontId="33" fillId="0" borderId="86" xfId="0" applyFont="1" applyBorder="1" applyProtection="1">
      <alignment vertical="center"/>
    </xf>
    <xf numFmtId="0" fontId="39" fillId="0" borderId="0" xfId="0" applyFont="1" applyBorder="1" applyAlignment="1" applyProtection="1">
      <alignment horizontal="right" vertical="center"/>
    </xf>
    <xf numFmtId="46" fontId="39" fillId="0" borderId="77" xfId="0" applyNumberFormat="1" applyFont="1" applyBorder="1" applyProtection="1">
      <alignment vertical="center"/>
    </xf>
    <xf numFmtId="0" fontId="0" fillId="0" borderId="0" xfId="0" applyFill="1" applyBorder="1" applyProtection="1">
      <alignment vertical="center"/>
    </xf>
    <xf numFmtId="0" fontId="44" fillId="0" borderId="0" xfId="0" applyFont="1" applyBorder="1" applyAlignment="1" applyProtection="1">
      <alignment horizontal="right" vertical="center"/>
    </xf>
    <xf numFmtId="0" fontId="45" fillId="0" borderId="0" xfId="0" applyFont="1" applyBorder="1" applyAlignment="1" applyProtection="1">
      <alignment vertical="center"/>
    </xf>
    <xf numFmtId="0" fontId="44" fillId="0" borderId="0" xfId="0" applyFont="1" applyProtection="1">
      <alignment vertical="center"/>
    </xf>
    <xf numFmtId="0" fontId="46" fillId="0" borderId="0" xfId="0" applyFont="1" applyBorder="1" applyProtection="1">
      <alignment vertical="center"/>
    </xf>
    <xf numFmtId="0" fontId="44" fillId="0" borderId="0" xfId="0" applyFont="1" applyAlignment="1" applyProtection="1">
      <alignment horizontal="right"/>
    </xf>
    <xf numFmtId="0" fontId="45" fillId="0" borderId="0" xfId="0" applyFont="1" applyAlignment="1" applyProtection="1">
      <alignment horizontal="right"/>
    </xf>
    <xf numFmtId="0" fontId="40" fillId="0" borderId="77" xfId="0" applyFont="1" applyFill="1" applyBorder="1" applyAlignment="1" applyProtection="1">
      <alignment horizontal="center" vertical="center"/>
    </xf>
    <xf numFmtId="0" fontId="39" fillId="0" borderId="77" xfId="0" applyFont="1" applyBorder="1" applyAlignment="1" applyProtection="1">
      <alignment horizontal="center" vertical="center"/>
    </xf>
    <xf numFmtId="180" fontId="39" fillId="0" borderId="77" xfId="0" applyNumberFormat="1" applyFont="1" applyBorder="1" applyAlignment="1" applyProtection="1">
      <alignment vertical="center"/>
    </xf>
    <xf numFmtId="179" fontId="39" fillId="0" borderId="77" xfId="0" applyNumberFormat="1" applyFont="1" applyBorder="1" applyAlignment="1" applyProtection="1">
      <alignment vertical="center"/>
    </xf>
    <xf numFmtId="179" fontId="40" fillId="0" borderId="77" xfId="0" applyNumberFormat="1" applyFont="1" applyBorder="1" applyProtection="1">
      <alignment vertical="center"/>
    </xf>
    <xf numFmtId="179" fontId="39" fillId="2" borderId="77" xfId="0" applyNumberFormat="1" applyFont="1" applyFill="1" applyBorder="1" applyAlignment="1" applyProtection="1">
      <alignment vertical="center"/>
    </xf>
    <xf numFmtId="179" fontId="0" fillId="0" borderId="0" xfId="0" applyNumberFormat="1" applyProtection="1">
      <alignment vertical="center"/>
    </xf>
    <xf numFmtId="49" fontId="33" fillId="0" borderId="86" xfId="0" applyNumberFormat="1" applyFont="1" applyBorder="1" applyProtection="1">
      <alignment vertical="center"/>
    </xf>
    <xf numFmtId="0" fontId="33" fillId="0" borderId="77" xfId="0" applyFont="1" applyBorder="1" applyAlignment="1" applyProtection="1">
      <alignment vertical="center" wrapText="1"/>
    </xf>
    <xf numFmtId="179" fontId="39" fillId="0" borderId="0" xfId="0" applyNumberFormat="1" applyFont="1" applyProtection="1">
      <alignment vertical="center"/>
    </xf>
    <xf numFmtId="0" fontId="33" fillId="0" borderId="89" xfId="0" applyFont="1" applyFill="1" applyBorder="1" applyProtection="1">
      <alignment vertical="center"/>
    </xf>
    <xf numFmtId="0" fontId="39" fillId="0" borderId="0" xfId="0" applyFont="1" applyAlignment="1" applyProtection="1">
      <alignment horizontal="right" vertical="center"/>
    </xf>
    <xf numFmtId="0" fontId="39" fillId="0" borderId="90" xfId="0" applyFont="1" applyBorder="1" applyAlignment="1" applyProtection="1">
      <alignment horizontal="center" vertical="center"/>
    </xf>
    <xf numFmtId="179" fontId="44" fillId="0" borderId="60" xfId="0" applyNumberFormat="1" applyFont="1" applyBorder="1" applyAlignment="1" applyProtection="1">
      <alignment horizontal="right" vertical="center"/>
    </xf>
    <xf numFmtId="179" fontId="39" fillId="0" borderId="24" xfId="0" applyNumberFormat="1" applyFont="1" applyBorder="1" applyProtection="1">
      <alignment vertical="center"/>
    </xf>
    <xf numFmtId="179" fontId="39" fillId="0" borderId="27" xfId="0" applyNumberFormat="1" applyFont="1" applyBorder="1" applyProtection="1">
      <alignment vertical="center"/>
    </xf>
    <xf numFmtId="179" fontId="44" fillId="0" borderId="27" xfId="0" applyNumberFormat="1" applyFont="1" applyBorder="1" applyAlignment="1" applyProtection="1">
      <alignment horizontal="right" vertical="center"/>
    </xf>
    <xf numFmtId="179" fontId="39" fillId="0" borderId="77" xfId="0" applyNumberFormat="1" applyFont="1" applyBorder="1" applyProtection="1">
      <alignment vertical="center"/>
    </xf>
    <xf numFmtId="0" fontId="0" fillId="0" borderId="0" xfId="0" applyBorder="1" applyProtection="1">
      <alignment vertical="center"/>
    </xf>
    <xf numFmtId="0" fontId="39" fillId="0" borderId="86" xfId="0" applyFont="1" applyBorder="1" applyAlignment="1" applyProtection="1">
      <alignment horizontal="center" vertical="center"/>
    </xf>
    <xf numFmtId="0" fontId="0" fillId="0" borderId="0" xfId="0" applyAlignment="1" applyProtection="1">
      <alignment horizontal="right" vertical="center"/>
    </xf>
    <xf numFmtId="0" fontId="44" fillId="0" borderId="0" xfId="0" applyFont="1" applyBorder="1" applyAlignment="1" applyProtection="1">
      <alignment wrapText="1"/>
    </xf>
    <xf numFmtId="179" fontId="39" fillId="0" borderId="0" xfId="0" applyNumberFormat="1" applyFont="1" applyBorder="1" applyAlignment="1" applyProtection="1">
      <alignment vertical="center"/>
    </xf>
    <xf numFmtId="0" fontId="44" fillId="0" borderId="0" xfId="0" applyFont="1" applyBorder="1" applyAlignment="1" applyProtection="1">
      <alignment horizontal="right"/>
    </xf>
    <xf numFmtId="0" fontId="0" fillId="0" borderId="0" xfId="0" applyBorder="1" applyAlignment="1" applyProtection="1">
      <alignment vertical="center"/>
    </xf>
    <xf numFmtId="0" fontId="44" fillId="0" borderId="77" xfId="0" applyFont="1" applyBorder="1" applyAlignment="1" applyProtection="1">
      <alignment horizontal="center" vertical="center"/>
    </xf>
    <xf numFmtId="0" fontId="40" fillId="0" borderId="0" xfId="0" applyFont="1" applyFill="1" applyBorder="1" applyAlignment="1" applyProtection="1">
      <alignment horizontal="right" vertical="center"/>
    </xf>
    <xf numFmtId="0" fontId="41" fillId="0" borderId="77" xfId="0" applyFont="1" applyBorder="1" applyAlignment="1" applyProtection="1">
      <alignment horizontal="center" vertical="center"/>
    </xf>
    <xf numFmtId="0" fontId="39" fillId="0" borderId="27" xfId="0" applyFont="1" applyBorder="1" applyAlignment="1" applyProtection="1">
      <alignment horizontal="center" vertical="center"/>
    </xf>
    <xf numFmtId="0" fontId="48" fillId="0" borderId="77" xfId="0" applyFont="1" applyBorder="1" applyProtection="1">
      <alignment vertical="center"/>
    </xf>
    <xf numFmtId="0" fontId="41" fillId="0" borderId="86" xfId="0" applyFont="1" applyBorder="1" applyAlignment="1" applyProtection="1">
      <alignment horizontal="center" vertical="center"/>
    </xf>
    <xf numFmtId="0" fontId="39" fillId="0" borderId="86" xfId="0" applyFont="1" applyBorder="1" applyProtection="1">
      <alignment vertical="center"/>
    </xf>
    <xf numFmtId="0" fontId="48" fillId="0" borderId="86" xfId="0" applyFont="1" applyBorder="1" applyProtection="1">
      <alignment vertical="center"/>
    </xf>
    <xf numFmtId="46" fontId="40"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0" fontId="39" fillId="0" borderId="26" xfId="0" applyFont="1" applyBorder="1" applyProtection="1">
      <alignment vertical="center"/>
    </xf>
    <xf numFmtId="46" fontId="45" fillId="0" borderId="77" xfId="0" applyNumberFormat="1" applyFont="1" applyBorder="1" applyAlignment="1" applyProtection="1">
      <alignment horizontal="center" vertical="center"/>
    </xf>
    <xf numFmtId="46" fontId="44" fillId="0" borderId="0" xfId="0" applyNumberFormat="1" applyFont="1" applyAlignment="1" applyProtection="1">
      <alignment horizontal="center" vertical="center"/>
    </xf>
    <xf numFmtId="46" fontId="44" fillId="0" borderId="0" xfId="0" applyNumberFormat="1" applyFont="1" applyBorder="1" applyProtection="1">
      <alignment vertical="center"/>
    </xf>
    <xf numFmtId="0" fontId="44" fillId="0" borderId="0" xfId="0" applyFont="1" applyBorder="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vertical="center"/>
    </xf>
    <xf numFmtId="0" fontId="48" fillId="0" borderId="0" xfId="0" applyFont="1" applyBorder="1" applyAlignment="1" applyProtection="1">
      <alignment vertical="center" wrapText="1"/>
    </xf>
    <xf numFmtId="0" fontId="39" fillId="0" borderId="77" xfId="0" applyNumberFormat="1" applyFont="1" applyBorder="1" applyProtection="1">
      <alignment vertical="center"/>
    </xf>
    <xf numFmtId="0" fontId="48" fillId="0" borderId="1" xfId="0" applyFont="1" applyBorder="1" applyAlignment="1" applyProtection="1">
      <alignment vertical="center" wrapText="1"/>
    </xf>
    <xf numFmtId="0" fontId="44" fillId="0" borderId="0" xfId="0" applyFont="1" applyBorder="1" applyAlignment="1" applyProtection="1">
      <alignment horizontal="center"/>
    </xf>
    <xf numFmtId="0" fontId="45" fillId="0" borderId="0" xfId="0" applyFont="1" applyBorder="1" applyAlignment="1" applyProtection="1">
      <alignment horizontal="right"/>
    </xf>
    <xf numFmtId="0" fontId="39" fillId="2" borderId="0" xfId="0" applyFont="1" applyFill="1" applyBorder="1" applyAlignment="1" applyProtection="1">
      <alignment vertical="center"/>
    </xf>
    <xf numFmtId="0" fontId="41" fillId="0" borderId="0" xfId="0" applyFont="1" applyBorder="1" applyProtection="1">
      <alignment vertical="center"/>
    </xf>
    <xf numFmtId="0" fontId="44" fillId="0" borderId="0" xfId="0" applyFont="1" applyBorder="1" applyAlignment="1" applyProtection="1">
      <alignment horizontal="center" wrapText="1"/>
    </xf>
    <xf numFmtId="0" fontId="44" fillId="0" borderId="0" xfId="0" applyFont="1" applyBorder="1" applyAlignment="1" applyProtection="1">
      <alignment horizontal="right" vertical="center"/>
    </xf>
    <xf numFmtId="0" fontId="41" fillId="0" borderId="0" xfId="0" applyFont="1" applyAlignment="1" applyProtection="1">
      <alignment horizontal="right" vertical="center"/>
    </xf>
    <xf numFmtId="0" fontId="41" fillId="0" borderId="0" xfId="0" applyFont="1" applyBorder="1" applyAlignment="1" applyProtection="1">
      <alignment horizontal="right" vertical="center"/>
    </xf>
    <xf numFmtId="0" fontId="39" fillId="0" borderId="1" xfId="0" applyFont="1" applyBorder="1" applyProtection="1">
      <alignment vertical="center"/>
    </xf>
    <xf numFmtId="0" fontId="44" fillId="0" borderId="0" xfId="0" applyFont="1" applyBorder="1" applyAlignment="1" applyProtection="1">
      <alignment vertical="center"/>
    </xf>
    <xf numFmtId="0" fontId="44" fillId="0" borderId="0" xfId="0" applyFont="1" applyBorder="1" applyAlignment="1" applyProtection="1">
      <alignment horizontal="center" vertical="center"/>
    </xf>
    <xf numFmtId="0" fontId="41" fillId="0" borderId="0" xfId="0" applyFont="1" applyBorder="1" applyAlignment="1" applyProtection="1">
      <alignment horizontal="center" vertical="center"/>
    </xf>
    <xf numFmtId="0" fontId="48" fillId="0" borderId="0" xfId="0" applyFont="1" applyBorder="1" applyAlignment="1" applyProtection="1">
      <alignment vertical="center"/>
    </xf>
    <xf numFmtId="0" fontId="42" fillId="0" borderId="0" xfId="0" applyFont="1" applyProtection="1">
      <alignment vertical="center"/>
    </xf>
    <xf numFmtId="0" fontId="33" fillId="0" borderId="0" xfId="0" applyFont="1" applyProtection="1">
      <alignment vertical="center"/>
    </xf>
    <xf numFmtId="0" fontId="0" fillId="0" borderId="90" xfId="0" applyBorder="1" applyAlignment="1" applyProtection="1">
      <alignment horizontal="center" vertical="center" shrinkToFit="1"/>
    </xf>
    <xf numFmtId="0" fontId="39" fillId="0" borderId="0" xfId="0" applyFont="1" applyAlignment="1" applyProtection="1">
      <alignment horizontal="right" vertical="center"/>
    </xf>
    <xf numFmtId="0" fontId="0" fillId="0" borderId="0" xfId="0" applyBorder="1" applyAlignment="1" applyProtection="1">
      <alignment horizontal="right" vertical="center"/>
    </xf>
    <xf numFmtId="0" fontId="39" fillId="0" borderId="0" xfId="0" applyFont="1" applyBorder="1" applyAlignment="1" applyProtection="1">
      <alignment vertical="center"/>
    </xf>
    <xf numFmtId="46" fontId="39" fillId="0" borderId="0" xfId="0" applyNumberFormat="1" applyFont="1" applyBorder="1" applyProtection="1">
      <alignment vertical="center"/>
    </xf>
    <xf numFmtId="0" fontId="0" fillId="0" borderId="0" xfId="0" applyFill="1" applyBorder="1" applyAlignment="1" applyProtection="1">
      <alignment horizontal="right" vertical="center"/>
    </xf>
    <xf numFmtId="0" fontId="54" fillId="0" borderId="0" xfId="0" applyFont="1" applyProtection="1">
      <alignment vertical="center"/>
    </xf>
    <xf numFmtId="0" fontId="0" fillId="0" borderId="77" xfId="0" applyBorder="1" applyAlignment="1" applyProtection="1">
      <alignment horizontal="right" vertical="center"/>
    </xf>
    <xf numFmtId="0" fontId="0" fillId="0" borderId="90" xfId="0" applyBorder="1" applyProtection="1">
      <alignment vertical="center"/>
    </xf>
    <xf numFmtId="0" fontId="0" fillId="0" borderId="27" xfId="0" applyBorder="1" applyProtection="1">
      <alignment vertical="center"/>
    </xf>
    <xf numFmtId="0" fontId="39" fillId="0" borderId="77" xfId="0" applyFont="1" applyBorder="1" applyAlignment="1" applyProtection="1">
      <alignment horizontal="center" vertical="center" shrinkToFit="1"/>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7" fillId="0" borderId="0" xfId="0" applyFont="1" applyBorder="1" applyAlignment="1">
      <alignment horizontal="left" vertical="center"/>
    </xf>
    <xf numFmtId="0" fontId="20" fillId="0" borderId="2" xfId="0" applyFont="1" applyBorder="1" applyAlignment="1">
      <alignment horizontal="left" vertical="center"/>
    </xf>
    <xf numFmtId="0" fontId="20"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27" fillId="0" borderId="58" xfId="0" applyFont="1" applyBorder="1">
      <alignment vertical="center"/>
    </xf>
    <xf numFmtId="0" fontId="0" fillId="0" borderId="58" xfId="0" applyBorder="1">
      <alignment vertical="center"/>
    </xf>
    <xf numFmtId="0" fontId="9" fillId="0" borderId="13" xfId="0" applyFont="1" applyBorder="1">
      <alignment vertical="center"/>
    </xf>
    <xf numFmtId="0" fontId="10" fillId="0" borderId="13" xfId="0" applyFont="1" applyFill="1" applyBorder="1" applyAlignment="1">
      <alignment vertical="center" shrinkToFit="1"/>
    </xf>
    <xf numFmtId="0" fontId="0" fillId="0" borderId="2" xfId="0" applyFill="1" applyBorder="1">
      <alignment vertical="center"/>
    </xf>
    <xf numFmtId="181" fontId="48" fillId="0" borderId="0" xfId="0" applyNumberFormat="1" applyFont="1" applyBorder="1" applyProtection="1">
      <alignment vertical="center"/>
    </xf>
    <xf numFmtId="0" fontId="0" fillId="0" borderId="0" xfId="0" applyBorder="1" applyAlignment="1" applyProtection="1">
      <alignment horizontal="center" vertical="center"/>
    </xf>
    <xf numFmtId="0" fontId="40" fillId="0" borderId="0" xfId="0" applyFont="1" applyFill="1" applyBorder="1" applyAlignment="1" applyProtection="1">
      <alignment horizontal="center" vertical="center"/>
    </xf>
    <xf numFmtId="0" fontId="39" fillId="0" borderId="0" xfId="0" applyFont="1" applyBorder="1" applyAlignment="1" applyProtection="1"/>
    <xf numFmtId="0" fontId="39" fillId="0" borderId="0" xfId="0" applyFont="1" applyBorder="1" applyAlignment="1" applyProtection="1">
      <alignment horizontal="center"/>
    </xf>
    <xf numFmtId="180" fontId="39" fillId="0" borderId="0" xfId="0" applyNumberFormat="1" applyFont="1" applyBorder="1" applyAlignment="1" applyProtection="1"/>
    <xf numFmtId="179" fontId="40" fillId="0" borderId="0" xfId="0" applyNumberFormat="1" applyFont="1" applyBorder="1" applyProtection="1">
      <alignment vertical="center"/>
    </xf>
    <xf numFmtId="179" fontId="39" fillId="2" borderId="0" xfId="0" applyNumberFormat="1" applyFont="1" applyFill="1" applyBorder="1" applyAlignment="1" applyProtection="1">
      <alignment vertical="center"/>
    </xf>
    <xf numFmtId="0" fontId="45" fillId="0" borderId="0" xfId="0" applyFont="1" applyBorder="1" applyAlignment="1" applyProtection="1">
      <alignment horizontal="center" wrapText="1"/>
    </xf>
    <xf numFmtId="179" fontId="39" fillId="0" borderId="0" xfId="0" applyNumberFormat="1" applyFont="1" applyBorder="1" applyAlignment="1" applyProtection="1">
      <alignment wrapText="1"/>
    </xf>
    <xf numFmtId="179" fontId="40" fillId="0" borderId="0" xfId="0" applyNumberFormat="1" applyFont="1" applyBorder="1" applyAlignment="1" applyProtection="1">
      <alignment horizontal="right"/>
    </xf>
    <xf numFmtId="0" fontId="44" fillId="0" borderId="0" xfId="0" applyFont="1" applyBorder="1" applyAlignment="1" applyProtection="1">
      <alignment horizontal="right" wrapText="1"/>
    </xf>
    <xf numFmtId="180" fontId="39" fillId="0" borderId="0" xfId="0" applyNumberFormat="1" applyFont="1" applyBorder="1" applyAlignment="1" applyProtection="1">
      <alignment vertical="center"/>
    </xf>
    <xf numFmtId="179" fontId="39" fillId="0" borderId="0" xfId="0" applyNumberFormat="1" applyFont="1" applyBorder="1" applyProtection="1">
      <alignment vertical="center"/>
    </xf>
    <xf numFmtId="179" fontId="0" fillId="0" borderId="0" xfId="0" applyNumberFormat="1" applyBorder="1" applyProtection="1">
      <alignment vertical="center"/>
    </xf>
    <xf numFmtId="0" fontId="48" fillId="0" borderId="0" xfId="0" applyNumberFormat="1" applyFont="1" applyBorder="1" applyProtection="1">
      <alignment vertical="center"/>
    </xf>
    <xf numFmtId="181" fontId="41" fillId="0" borderId="77" xfId="0" applyNumberFormat="1" applyFont="1" applyBorder="1" applyAlignment="1" applyProtection="1">
      <alignment vertical="center" shrinkToFit="1"/>
    </xf>
    <xf numFmtId="181" fontId="41" fillId="0" borderId="0" xfId="0" applyNumberFormat="1" applyFont="1" applyBorder="1" applyAlignment="1" applyProtection="1">
      <alignment horizontal="center" vertical="center" shrinkToFit="1"/>
    </xf>
    <xf numFmtId="0" fontId="41" fillId="0" borderId="0" xfId="0" applyFont="1" applyBorder="1" applyAlignment="1" applyProtection="1">
      <alignment horizontal="right" vertical="center"/>
    </xf>
    <xf numFmtId="0" fontId="39" fillId="0" borderId="0" xfId="0" applyFont="1" applyAlignment="1" applyProtection="1">
      <alignment horizontal="center" vertical="center"/>
    </xf>
    <xf numFmtId="0" fontId="30" fillId="0" borderId="0" xfId="0" applyFont="1" applyBorder="1" applyAlignment="1">
      <alignment vertical="top" wrapText="1"/>
    </xf>
    <xf numFmtId="0" fontId="51" fillId="0" borderId="0" xfId="0" applyFont="1" applyBorder="1" applyAlignment="1" applyProtection="1">
      <alignment horizontal="right" vertical="center" wrapText="1"/>
    </xf>
    <xf numFmtId="14" fontId="41" fillId="0" borderId="77" xfId="0" applyNumberFormat="1" applyFont="1" applyBorder="1" applyAlignment="1" applyProtection="1">
      <alignment horizontal="right" vertical="center" shrinkToFit="1"/>
    </xf>
    <xf numFmtId="176" fontId="39" fillId="0" borderId="77" xfId="0" applyNumberFormat="1" applyFont="1" applyBorder="1" applyProtection="1">
      <alignment vertical="center"/>
    </xf>
    <xf numFmtId="0" fontId="20" fillId="0" borderId="8" xfId="0" applyFont="1" applyBorder="1" applyAlignment="1" applyProtection="1">
      <alignment horizontal="left" vertical="center"/>
    </xf>
    <xf numFmtId="0" fontId="20" fillId="0" borderId="48" xfId="0" applyFont="1" applyBorder="1" applyAlignment="1" applyProtection="1">
      <alignment horizontal="right" vertical="center"/>
      <protection locked="0"/>
    </xf>
    <xf numFmtId="0" fontId="20" fillId="0" borderId="49" xfId="0" applyFont="1" applyBorder="1" applyAlignment="1" applyProtection="1">
      <alignment horizontal="right" vertical="center"/>
      <protection locked="0"/>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0" borderId="74" xfId="0" applyFont="1" applyBorder="1" applyAlignment="1" applyProtection="1">
      <alignment horizontal="right" vertical="center"/>
      <protection locked="0"/>
    </xf>
    <xf numFmtId="0" fontId="20" fillId="0" borderId="58" xfId="0" applyFont="1" applyBorder="1" applyAlignment="1" applyProtection="1">
      <alignment horizontal="right" vertical="center"/>
      <protection locked="0"/>
    </xf>
    <xf numFmtId="0" fontId="20" fillId="0" borderId="38" xfId="0" applyFont="1" applyBorder="1" applyAlignment="1" applyProtection="1">
      <alignment horizontal="center" vertical="center"/>
      <protection locked="0"/>
    </xf>
    <xf numFmtId="0" fontId="20" fillId="0" borderId="23" xfId="0" applyFont="1" applyBorder="1" applyAlignment="1" applyProtection="1">
      <alignment horizontal="right" vertical="center"/>
      <protection locked="0"/>
    </xf>
    <xf numFmtId="0" fontId="20" fillId="0" borderId="45"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43" xfId="0" applyFont="1" applyBorder="1" applyAlignment="1" applyProtection="1">
      <alignment horizontal="right" vertical="center"/>
      <protection locked="0"/>
    </xf>
    <xf numFmtId="0" fontId="20" fillId="0" borderId="23" xfId="0" applyFont="1" applyFill="1" applyBorder="1" applyAlignment="1" applyProtection="1">
      <alignment horizontal="right" vertical="center"/>
      <protection locked="0"/>
    </xf>
    <xf numFmtId="0" fontId="20" fillId="0" borderId="12" xfId="0" applyFont="1" applyFill="1" applyBorder="1" applyAlignment="1" applyProtection="1">
      <alignment horizontal="right" vertical="center"/>
      <protection locked="0"/>
    </xf>
    <xf numFmtId="0" fontId="13" fillId="0" borderId="2" xfId="0" applyFont="1" applyBorder="1" applyAlignment="1" applyProtection="1">
      <alignment horizontal="center" vertical="center"/>
      <protection locked="0"/>
    </xf>
    <xf numFmtId="0" fontId="20" fillId="0" borderId="8" xfId="0" applyFont="1" applyBorder="1" applyAlignment="1" applyProtection="1">
      <alignment horizontal="left" vertical="center" shrinkToFit="1"/>
    </xf>
    <xf numFmtId="0" fontId="17" fillId="0" borderId="58" xfId="0" applyFont="1" applyFill="1" applyBorder="1" applyAlignment="1" applyProtection="1">
      <alignment vertical="center"/>
    </xf>
    <xf numFmtId="0" fontId="13" fillId="0" borderId="49" xfId="0" applyFont="1" applyBorder="1" applyProtection="1">
      <alignment vertical="center"/>
    </xf>
    <xf numFmtId="0" fontId="13" fillId="0" borderId="49" xfId="0" applyFont="1" applyBorder="1" applyAlignment="1" applyProtection="1">
      <alignment horizontal="center" vertical="center"/>
    </xf>
    <xf numFmtId="0" fontId="13" fillId="0" borderId="8" xfId="0" applyFont="1" applyBorder="1" applyProtection="1">
      <alignment vertical="center"/>
    </xf>
    <xf numFmtId="0" fontId="0" fillId="0" borderId="2" xfId="0" applyBorder="1" applyAlignment="1" applyProtection="1">
      <alignment vertical="center" wrapText="1"/>
    </xf>
    <xf numFmtId="0" fontId="20" fillId="0" borderId="49" xfId="0" applyFont="1" applyBorder="1" applyProtection="1">
      <alignment vertical="center"/>
    </xf>
    <xf numFmtId="0" fontId="13" fillId="0" borderId="49"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6" xfId="0" applyFont="1" applyBorder="1" applyAlignment="1" applyProtection="1">
      <alignment horizontal="left" vertical="center"/>
    </xf>
    <xf numFmtId="0" fontId="20" fillId="0" borderId="4" xfId="0" applyFont="1" applyBorder="1" applyProtection="1">
      <alignment vertical="center"/>
    </xf>
    <xf numFmtId="0" fontId="13" fillId="0" borderId="0" xfId="0" applyFont="1" applyBorder="1" applyAlignment="1" applyProtection="1">
      <alignment horizontal="left" vertical="center"/>
    </xf>
    <xf numFmtId="0" fontId="0" fillId="0" borderId="78" xfId="0" applyBorder="1" applyProtection="1">
      <alignment vertical="center"/>
    </xf>
    <xf numFmtId="0" fontId="38" fillId="0" borderId="0" xfId="0" applyFont="1" applyProtection="1">
      <alignment vertical="center"/>
    </xf>
    <xf numFmtId="0" fontId="28" fillId="0" borderId="72" xfId="0" applyFont="1" applyBorder="1" applyAlignment="1" applyProtection="1">
      <alignment vertical="center"/>
    </xf>
    <xf numFmtId="0" fontId="28" fillId="0" borderId="70" xfId="0" applyFont="1" applyBorder="1" applyAlignment="1" applyProtection="1">
      <alignment vertical="center"/>
    </xf>
    <xf numFmtId="0" fontId="0" fillId="0" borderId="85" xfId="0" applyBorder="1" applyProtection="1">
      <alignment vertical="center"/>
    </xf>
    <xf numFmtId="0" fontId="0" fillId="0" borderId="86" xfId="0" applyBorder="1" applyProtection="1">
      <alignment vertical="center"/>
    </xf>
    <xf numFmtId="0" fontId="0" fillId="0" borderId="87" xfId="0" applyBorder="1" applyProtection="1">
      <alignment vertical="center"/>
    </xf>
    <xf numFmtId="0" fontId="0" fillId="0" borderId="26" xfId="0" applyBorder="1" applyProtection="1">
      <alignment vertical="center"/>
    </xf>
    <xf numFmtId="0" fontId="0" fillId="0" borderId="60" xfId="0" applyBorder="1" applyProtection="1">
      <alignment vertical="center"/>
    </xf>
    <xf numFmtId="0" fontId="0" fillId="0" borderId="24" xfId="0" applyBorder="1" applyProtection="1">
      <alignment vertical="center"/>
    </xf>
    <xf numFmtId="0" fontId="0" fillId="0" borderId="1" xfId="0" applyBorder="1" applyProtection="1">
      <alignment vertical="center"/>
    </xf>
    <xf numFmtId="0" fontId="0" fillId="0" borderId="28" xfId="0" applyBorder="1" applyProtection="1">
      <alignment vertical="center"/>
    </xf>
    <xf numFmtId="0" fontId="13" fillId="0" borderId="14" xfId="0" applyFont="1" applyBorder="1" applyAlignment="1">
      <alignment horizontal="center" vertical="center"/>
    </xf>
    <xf numFmtId="0" fontId="13" fillId="0" borderId="8" xfId="0" applyFont="1" applyBorder="1" applyAlignment="1">
      <alignment vertical="center"/>
    </xf>
    <xf numFmtId="0" fontId="13" fillId="0" borderId="7" xfId="0" applyFont="1" applyBorder="1" applyAlignment="1">
      <alignment horizontal="center" vertical="center"/>
    </xf>
    <xf numFmtId="0" fontId="20" fillId="0" borderId="30" xfId="0" applyFont="1" applyBorder="1" applyAlignment="1">
      <alignment horizontal="center" vertical="center"/>
    </xf>
    <xf numFmtId="0" fontId="20" fillId="0" borderId="27" xfId="0" applyFont="1" applyBorder="1" applyAlignment="1" applyProtection="1">
      <alignment horizontal="center" vertical="center"/>
      <protection locked="0"/>
    </xf>
    <xf numFmtId="0" fontId="13" fillId="0" borderId="43" xfId="0" applyFont="1" applyBorder="1" applyAlignment="1">
      <alignment horizontal="center" vertical="center"/>
    </xf>
    <xf numFmtId="0" fontId="10" fillId="2" borderId="12" xfId="0" applyFont="1" applyFill="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0" fontId="10" fillId="2" borderId="58" xfId="0" applyFont="1" applyFill="1" applyBorder="1" applyAlignment="1">
      <alignment horizontal="center" vertical="center"/>
    </xf>
    <xf numFmtId="0" fontId="17" fillId="0" borderId="49"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47" xfId="0" applyFont="1" applyBorder="1" applyAlignment="1">
      <alignment horizontal="center" vertical="center"/>
    </xf>
    <xf numFmtId="0" fontId="0" fillId="0" borderId="0" xfId="0" applyAlignment="1"/>
    <xf numFmtId="0" fontId="30" fillId="0" borderId="0" xfId="0" applyFont="1" applyBorder="1" applyAlignment="1"/>
    <xf numFmtId="0" fontId="31" fillId="0" borderId="0" xfId="0" applyFont="1" applyBorder="1" applyAlignment="1"/>
    <xf numFmtId="0" fontId="0" fillId="0" borderId="0" xfId="0" applyAlignment="1" applyProtection="1"/>
    <xf numFmtId="0" fontId="0" fillId="0" borderId="0" xfId="0" applyProtection="1">
      <alignment vertical="center"/>
      <protection hidden="1"/>
    </xf>
    <xf numFmtId="0" fontId="0" fillId="0" borderId="0" xfId="0" applyAlignment="1" applyProtection="1">
      <alignment vertical="center" wrapText="1"/>
      <protection hidden="1"/>
    </xf>
    <xf numFmtId="0" fontId="0" fillId="0" borderId="53" xfId="0" applyBorder="1" applyProtection="1">
      <alignment vertical="center"/>
      <protection hidden="1"/>
    </xf>
    <xf numFmtId="0" fontId="0" fillId="0" borderId="45" xfId="3" applyFont="1" applyBorder="1" applyAlignment="1" applyProtection="1">
      <alignment vertical="center" wrapText="1"/>
      <protection hidden="1"/>
    </xf>
    <xf numFmtId="176" fontId="0" fillId="0" borderId="53" xfId="0" quotePrefix="1" applyNumberFormat="1" applyBorder="1" applyAlignment="1" applyProtection="1">
      <alignment horizontal="left" vertical="center"/>
      <protection hidden="1"/>
    </xf>
    <xf numFmtId="0" fontId="0" fillId="0" borderId="53" xfId="0" applyBorder="1" applyAlignment="1" applyProtection="1">
      <alignment horizontal="left" vertical="center"/>
      <protection hidden="1"/>
    </xf>
    <xf numFmtId="176" fontId="0" fillId="0" borderId="53" xfId="0" applyNumberFormat="1" applyBorder="1" applyAlignment="1" applyProtection="1">
      <alignment horizontal="left" vertical="center"/>
      <protection hidden="1"/>
    </xf>
    <xf numFmtId="0" fontId="0" fillId="0" borderId="45" xfId="0" applyBorder="1" applyProtection="1">
      <alignment vertical="center"/>
      <protection hidden="1"/>
    </xf>
    <xf numFmtId="0" fontId="0" fillId="0" borderId="24" xfId="3" applyFont="1" applyBorder="1" applyAlignment="1" applyProtection="1">
      <alignment vertical="center" wrapText="1"/>
      <protection hidden="1"/>
    </xf>
    <xf numFmtId="176" fontId="0" fillId="0" borderId="0" xfId="0" quotePrefix="1" applyNumberFormat="1" applyAlignment="1" applyProtection="1">
      <alignment horizontal="left" vertical="center"/>
      <protection hidden="1"/>
    </xf>
    <xf numFmtId="0" fontId="45" fillId="0" borderId="0" xfId="0" applyFont="1" applyBorder="1" applyAlignment="1" applyProtection="1">
      <alignment wrapText="1"/>
    </xf>
    <xf numFmtId="0" fontId="0" fillId="0" borderId="71" xfId="0" applyBorder="1" applyAlignment="1" applyProtection="1">
      <alignment vertical="center"/>
    </xf>
    <xf numFmtId="0" fontId="28" fillId="0" borderId="0" xfId="0" applyFont="1" applyAlignment="1" applyProtection="1">
      <alignment vertical="center"/>
    </xf>
    <xf numFmtId="0" fontId="0" fillId="0" borderId="0" xfId="0" applyBorder="1" applyAlignment="1">
      <alignment vertical="center" wrapText="1"/>
    </xf>
    <xf numFmtId="0" fontId="25" fillId="0" borderId="92" xfId="0" applyFont="1" applyBorder="1" applyAlignment="1">
      <alignment horizontal="left" vertical="center"/>
    </xf>
    <xf numFmtId="6" fontId="10" fillId="0" borderId="76" xfId="5" applyFont="1" applyFill="1" applyBorder="1" applyAlignment="1">
      <alignment vertical="center" shrinkToFit="1"/>
    </xf>
    <xf numFmtId="0" fontId="10" fillId="0" borderId="76" xfId="0" applyFont="1" applyFill="1" applyBorder="1" applyAlignment="1">
      <alignment vertical="center" shrinkToFit="1"/>
    </xf>
    <xf numFmtId="0" fontId="0" fillId="0" borderId="76" xfId="0" applyFill="1" applyBorder="1">
      <alignment vertical="center"/>
    </xf>
    <xf numFmtId="0" fontId="30" fillId="0" borderId="0" xfId="0" applyFont="1" applyBorder="1" applyAlignment="1">
      <alignment vertical="top" wrapText="1"/>
    </xf>
    <xf numFmtId="0" fontId="31" fillId="0" borderId="0" xfId="0" applyFont="1" applyBorder="1" applyAlignment="1" applyProtection="1">
      <alignment horizontal="left" vertical="center"/>
    </xf>
    <xf numFmtId="0" fontId="13" fillId="3" borderId="80" xfId="0" applyFont="1" applyFill="1" applyBorder="1" applyAlignment="1" applyProtection="1">
      <alignment vertical="center"/>
      <protection locked="0"/>
    </xf>
    <xf numFmtId="0" fontId="13" fillId="3" borderId="70" xfId="0" applyFont="1" applyFill="1" applyBorder="1" applyAlignment="1" applyProtection="1">
      <alignment vertical="center"/>
      <protection locked="0"/>
    </xf>
    <xf numFmtId="0" fontId="13" fillId="3" borderId="75" xfId="0" applyFont="1" applyFill="1" applyBorder="1" applyAlignment="1" applyProtection="1">
      <alignment vertical="center"/>
      <protection locked="0"/>
    </xf>
    <xf numFmtId="0" fontId="30" fillId="0" borderId="0" xfId="0" applyFont="1">
      <alignment vertical="center"/>
    </xf>
    <xf numFmtId="0" fontId="31" fillId="0" borderId="0" xfId="0" applyFont="1" applyBorder="1" applyAlignment="1" applyProtection="1">
      <alignment vertical="center"/>
    </xf>
    <xf numFmtId="0" fontId="30" fillId="0" borderId="0" xfId="0" applyFont="1" applyBorder="1" applyAlignment="1">
      <alignment horizontal="left" vertical="top" wrapText="1"/>
    </xf>
    <xf numFmtId="0" fontId="36" fillId="0" borderId="0" xfId="0" applyFont="1">
      <alignment vertical="center"/>
    </xf>
    <xf numFmtId="0" fontId="36" fillId="0" borderId="0" xfId="0" applyFont="1" applyAlignment="1">
      <alignment horizontal="righ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center" vertical="center" wrapText="1"/>
    </xf>
    <xf numFmtId="0" fontId="13" fillId="3" borderId="0" xfId="0" applyFont="1" applyFill="1" applyBorder="1" applyAlignment="1" applyProtection="1">
      <alignment horizontal="center" vertical="center"/>
    </xf>
    <xf numFmtId="0" fontId="25" fillId="3"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3" fillId="3" borderId="0" xfId="0" applyFont="1" applyFill="1" applyBorder="1" applyAlignment="1" applyProtection="1">
      <alignment vertical="center"/>
    </xf>
    <xf numFmtId="0" fontId="25" fillId="3" borderId="0" xfId="0" applyFont="1" applyFill="1" applyBorder="1" applyAlignment="1" applyProtection="1">
      <alignment vertical="center"/>
    </xf>
    <xf numFmtId="0" fontId="27" fillId="3" borderId="0" xfId="0" applyFont="1" applyFill="1" applyBorder="1" applyAlignment="1" applyProtection="1">
      <alignment horizontal="center" vertical="center"/>
    </xf>
    <xf numFmtId="0" fontId="27" fillId="0" borderId="0" xfId="0" applyFont="1" applyBorder="1" applyAlignment="1" applyProtection="1">
      <alignment vertical="center"/>
    </xf>
    <xf numFmtId="0" fontId="6" fillId="0" borderId="0" xfId="0" applyFont="1" applyAlignment="1">
      <alignment horizontal="center" vertical="center"/>
    </xf>
    <xf numFmtId="0" fontId="13" fillId="0" borderId="8" xfId="0" applyFont="1" applyBorder="1" applyAlignment="1">
      <alignment vertical="center"/>
    </xf>
    <xf numFmtId="0" fontId="13" fillId="0" borderId="9" xfId="0" applyFont="1" applyFill="1" applyBorder="1" applyAlignment="1">
      <alignment vertical="center"/>
    </xf>
    <xf numFmtId="0" fontId="17" fillId="0" borderId="66" xfId="0" applyFont="1" applyFill="1" applyBorder="1">
      <alignment vertical="center"/>
    </xf>
    <xf numFmtId="0" fontId="17" fillId="0" borderId="67" xfId="0" applyFont="1" applyFill="1" applyBorder="1">
      <alignment vertical="center"/>
    </xf>
    <xf numFmtId="0" fontId="17" fillId="3" borderId="66" xfId="0" applyFont="1" applyFill="1" applyBorder="1" applyProtection="1">
      <alignment vertical="center"/>
      <protection locked="0"/>
    </xf>
    <xf numFmtId="0" fontId="14" fillId="0" borderId="12" xfId="0" applyFont="1" applyFill="1" applyBorder="1">
      <alignment vertical="center"/>
    </xf>
    <xf numFmtId="0" fontId="14" fillId="0" borderId="52" xfId="0" applyFont="1" applyFill="1" applyBorder="1">
      <alignment vertical="center"/>
    </xf>
    <xf numFmtId="0" fontId="30" fillId="0" borderId="0" xfId="0" applyFont="1" applyBorder="1" applyProtection="1">
      <alignment vertical="center"/>
    </xf>
    <xf numFmtId="0" fontId="30" fillId="0" borderId="0" xfId="0" applyFont="1" applyBorder="1" applyAlignment="1" applyProtection="1">
      <alignment horizontal="left" vertical="top" wrapText="1"/>
    </xf>
    <xf numFmtId="0" fontId="30" fillId="0" borderId="86" xfId="0" applyFont="1" applyBorder="1" applyAlignment="1">
      <alignment vertical="top" wrapText="1"/>
    </xf>
    <xf numFmtId="0" fontId="33" fillId="0" borderId="77" xfId="0" applyFont="1" applyFill="1" applyBorder="1" applyProtection="1">
      <alignment vertical="center"/>
    </xf>
    <xf numFmtId="179" fontId="0" fillId="0" borderId="77" xfId="0" applyNumberFormat="1" applyBorder="1" applyProtection="1">
      <alignment vertical="center"/>
    </xf>
    <xf numFmtId="0" fontId="39" fillId="0" borderId="0" xfId="0" applyFont="1" applyBorder="1" applyAlignment="1" applyProtection="1">
      <alignment horizontal="right" vertical="center"/>
    </xf>
    <xf numFmtId="0" fontId="47" fillId="0" borderId="0" xfId="0" applyFont="1" applyBorder="1" applyAlignment="1" applyProtection="1">
      <alignment horizontal="right" vertical="center"/>
    </xf>
    <xf numFmtId="0" fontId="39" fillId="0" borderId="0" xfId="0" applyFont="1" applyBorder="1" applyAlignment="1" applyProtection="1">
      <alignment vertical="center"/>
    </xf>
    <xf numFmtId="0" fontId="0" fillId="0" borderId="0" xfId="0" applyAlignment="1" applyProtection="1">
      <alignment horizontal="right" vertical="center"/>
    </xf>
    <xf numFmtId="0" fontId="11" fillId="0" borderId="0" xfId="0" applyFont="1">
      <alignment vertical="center"/>
    </xf>
    <xf numFmtId="0" fontId="62" fillId="0" borderId="0" xfId="0" applyFont="1" applyAlignment="1">
      <alignment vertical="center"/>
    </xf>
    <xf numFmtId="0" fontId="24" fillId="0" borderId="0" xfId="0" applyFont="1" applyAlignment="1">
      <alignment horizontal="center" vertical="center"/>
    </xf>
    <xf numFmtId="0" fontId="24" fillId="0" borderId="0" xfId="0" applyFont="1" applyAlignment="1">
      <alignment horizontal="center" vertical="top"/>
    </xf>
    <xf numFmtId="0" fontId="24" fillId="0" borderId="0" xfId="0" applyFont="1" applyAlignment="1">
      <alignment vertical="top"/>
    </xf>
    <xf numFmtId="0" fontId="24" fillId="0" borderId="0" xfId="0" applyFont="1">
      <alignment vertical="center"/>
    </xf>
    <xf numFmtId="0" fontId="11" fillId="0" borderId="0" xfId="0" applyFont="1" applyAlignment="1" applyProtection="1">
      <alignment horizontal="center" vertical="center"/>
    </xf>
    <xf numFmtId="0" fontId="62" fillId="0" borderId="0" xfId="0" applyFont="1" applyAlignment="1" applyProtection="1">
      <alignmen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top"/>
    </xf>
    <xf numFmtId="0" fontId="24" fillId="0" borderId="0" xfId="0" applyFont="1" applyAlignment="1" applyProtection="1">
      <alignment vertical="top"/>
    </xf>
    <xf numFmtId="0" fontId="11" fillId="6" borderId="0" xfId="0" applyFont="1" applyFill="1" applyProtection="1">
      <alignment vertical="center"/>
    </xf>
    <xf numFmtId="0" fontId="62" fillId="6" borderId="0" xfId="0" applyFont="1" applyFill="1" applyAlignment="1" applyProtection="1">
      <alignment vertical="center"/>
    </xf>
    <xf numFmtId="0" fontId="63" fillId="6" borderId="0" xfId="0" applyFont="1" applyFill="1" applyAlignment="1" applyProtection="1">
      <alignment horizontal="center" vertical="center"/>
    </xf>
    <xf numFmtId="0" fontId="63" fillId="6" borderId="0" xfId="0" applyFont="1" applyFill="1" applyAlignment="1" applyProtection="1">
      <alignment horizontal="center" vertical="top"/>
    </xf>
    <xf numFmtId="0" fontId="63" fillId="6" borderId="0" xfId="0" applyFont="1" applyFill="1" applyAlignment="1" applyProtection="1">
      <alignment vertical="top"/>
    </xf>
    <xf numFmtId="0" fontId="24" fillId="6" borderId="0" xfId="0" applyFont="1" applyFill="1" applyProtection="1">
      <alignment vertical="center"/>
    </xf>
    <xf numFmtId="0" fontId="11" fillId="0" borderId="0" xfId="0" applyFont="1" applyProtection="1">
      <alignment vertical="center"/>
    </xf>
    <xf numFmtId="0" fontId="64" fillId="0" borderId="0" xfId="0" applyFont="1" applyAlignment="1" applyProtection="1">
      <alignment vertical="center"/>
    </xf>
    <xf numFmtId="0" fontId="63" fillId="0" borderId="0" xfId="0" applyFont="1" applyAlignment="1" applyProtection="1">
      <alignment horizontal="center" vertical="center"/>
    </xf>
    <xf numFmtId="0" fontId="63" fillId="0" borderId="0" xfId="0" applyFont="1" applyAlignment="1" applyProtection="1">
      <alignment horizontal="center" vertical="top"/>
    </xf>
    <xf numFmtId="0" fontId="63" fillId="0" borderId="0" xfId="0" applyFont="1" applyAlignment="1" applyProtection="1">
      <alignment vertical="top"/>
    </xf>
    <xf numFmtId="0" fontId="24" fillId="0" borderId="0" xfId="0" applyFont="1" applyProtection="1">
      <alignment vertical="center"/>
    </xf>
    <xf numFmtId="0" fontId="65" fillId="0" borderId="72" xfId="0" applyFont="1" applyBorder="1" applyAlignment="1" applyProtection="1">
      <alignment horizontal="center" vertical="top"/>
    </xf>
    <xf numFmtId="0" fontId="65" fillId="0" borderId="85" xfId="0" applyFont="1" applyBorder="1" applyAlignment="1" applyProtection="1">
      <alignment horizontal="center" vertical="top"/>
    </xf>
    <xf numFmtId="0" fontId="65" fillId="0" borderId="26" xfId="0" applyFont="1" applyBorder="1" applyAlignment="1" applyProtection="1">
      <alignment horizontal="center" vertical="top"/>
    </xf>
    <xf numFmtId="0" fontId="66" fillId="0" borderId="0" xfId="0" applyFont="1" applyBorder="1" applyAlignment="1" applyProtection="1">
      <alignment horizontal="left" vertical="center"/>
    </xf>
    <xf numFmtId="0" fontId="65" fillId="0" borderId="60" xfId="0" applyFont="1" applyBorder="1" applyAlignment="1" applyProtection="1">
      <alignment vertical="top" wrapText="1"/>
    </xf>
    <xf numFmtId="0" fontId="65" fillId="0" borderId="24" xfId="0" applyFont="1" applyBorder="1" applyAlignment="1" applyProtection="1">
      <alignment horizontal="center" vertical="top"/>
    </xf>
    <xf numFmtId="0" fontId="66" fillId="0" borderId="1" xfId="0" applyFont="1" applyBorder="1" applyAlignment="1" applyProtection="1">
      <alignment horizontal="left" vertical="center"/>
    </xf>
    <xf numFmtId="0" fontId="65" fillId="0" borderId="88" xfId="0" applyFont="1" applyBorder="1" applyAlignment="1" applyProtection="1">
      <alignment vertical="top" wrapText="1"/>
    </xf>
    <xf numFmtId="0" fontId="65" fillId="0" borderId="113" xfId="0" applyFont="1" applyBorder="1" applyAlignment="1" applyProtection="1">
      <alignment horizontal="center" vertical="top"/>
    </xf>
    <xf numFmtId="0" fontId="24" fillId="0" borderId="18" xfId="0" applyFont="1" applyBorder="1" applyAlignment="1" applyProtection="1">
      <alignment vertical="top"/>
    </xf>
    <xf numFmtId="0" fontId="65" fillId="0" borderId="112" xfId="0" applyFont="1" applyBorder="1" applyAlignment="1" applyProtection="1">
      <alignment vertical="top" wrapText="1"/>
    </xf>
    <xf numFmtId="0" fontId="66" fillId="0" borderId="0" xfId="0" applyFont="1" applyBorder="1" applyAlignment="1" applyProtection="1">
      <alignment horizontal="left" vertical="top"/>
    </xf>
    <xf numFmtId="0" fontId="65" fillId="0" borderId="113" xfId="0" applyFont="1" applyBorder="1" applyAlignment="1" applyProtection="1">
      <alignment horizontal="center" vertical="top" wrapText="1"/>
    </xf>
    <xf numFmtId="0" fontId="65" fillId="0" borderId="18" xfId="0" applyFont="1" applyBorder="1" applyAlignment="1" applyProtection="1">
      <alignment vertical="top"/>
    </xf>
    <xf numFmtId="0" fontId="24" fillId="0" borderId="112" xfId="0" applyFont="1" applyBorder="1" applyProtection="1">
      <alignment vertical="center"/>
    </xf>
    <xf numFmtId="0" fontId="24" fillId="0" borderId="88" xfId="0" applyFont="1" applyBorder="1" applyProtection="1">
      <alignment vertical="center"/>
    </xf>
    <xf numFmtId="0" fontId="65" fillId="0" borderId="72" xfId="0" applyFont="1" applyBorder="1" applyAlignment="1" applyProtection="1">
      <alignment vertical="center"/>
    </xf>
    <xf numFmtId="0" fontId="65" fillId="0" borderId="70" xfId="0" applyFont="1" applyBorder="1" applyAlignment="1" applyProtection="1">
      <alignment horizontal="center" vertical="center"/>
    </xf>
    <xf numFmtId="0" fontId="65" fillId="0" borderId="70" xfId="0" applyFont="1" applyBorder="1" applyAlignment="1" applyProtection="1">
      <alignment vertical="top"/>
    </xf>
    <xf numFmtId="0" fontId="24" fillId="0" borderId="71" xfId="0" applyFont="1" applyBorder="1" applyProtection="1">
      <alignment vertical="center"/>
    </xf>
    <xf numFmtId="0" fontId="62" fillId="0" borderId="0" xfId="0" applyFont="1" applyAlignment="1" applyProtection="1">
      <alignment vertical="center" wrapText="1"/>
    </xf>
    <xf numFmtId="0" fontId="24" fillId="0" borderId="0" xfId="0" applyFont="1" applyBorder="1" applyAlignment="1" applyProtection="1">
      <alignment horizontal="center" vertical="top"/>
    </xf>
    <xf numFmtId="0" fontId="24" fillId="0" borderId="0" xfId="0" applyFont="1" applyBorder="1" applyAlignment="1" applyProtection="1">
      <alignment vertical="top"/>
    </xf>
    <xf numFmtId="0" fontId="24" fillId="0" borderId="0" xfId="0" applyFont="1" applyBorder="1" applyProtection="1">
      <alignment vertical="center"/>
    </xf>
    <xf numFmtId="0" fontId="24" fillId="6" borderId="0" xfId="0" applyFont="1" applyFill="1" applyAlignment="1" applyProtection="1">
      <alignment horizontal="center" vertical="center"/>
    </xf>
    <xf numFmtId="0" fontId="24" fillId="6" borderId="0" xfId="0" applyFont="1" applyFill="1" applyBorder="1" applyAlignment="1" applyProtection="1">
      <alignment horizontal="center" vertical="top"/>
    </xf>
    <xf numFmtId="0" fontId="24" fillId="6" borderId="0" xfId="0" applyFont="1" applyFill="1" applyBorder="1" applyAlignment="1" applyProtection="1">
      <alignment vertical="top"/>
    </xf>
    <xf numFmtId="0" fontId="24" fillId="6" borderId="0" xfId="0" applyFont="1" applyFill="1" applyBorder="1" applyProtection="1">
      <alignment vertical="center"/>
    </xf>
    <xf numFmtId="0" fontId="67" fillId="0" borderId="0" xfId="0" applyFont="1" applyProtection="1">
      <alignment vertical="center"/>
    </xf>
    <xf numFmtId="0" fontId="24" fillId="0" borderId="113" xfId="0" applyFont="1" applyBorder="1" applyAlignment="1" applyProtection="1">
      <alignment horizontal="center" vertical="top"/>
    </xf>
    <xf numFmtId="0" fontId="24" fillId="0" borderId="112" xfId="0" applyFont="1" applyBorder="1" applyAlignment="1" applyProtection="1">
      <alignment horizontal="center" vertical="center"/>
    </xf>
    <xf numFmtId="0" fontId="24" fillId="0" borderId="24" xfId="0" applyFont="1" applyBorder="1" applyAlignment="1" applyProtection="1">
      <alignment horizontal="center" vertical="top"/>
    </xf>
    <xf numFmtId="0" fontId="24" fillId="0" borderId="88" xfId="0" applyFont="1" applyBorder="1" applyAlignment="1" applyProtection="1">
      <alignment horizontal="left" vertical="center"/>
    </xf>
    <xf numFmtId="0" fontId="24" fillId="0" borderId="70" xfId="0" applyFont="1" applyBorder="1" applyAlignment="1" applyProtection="1">
      <alignment horizontal="left" vertical="center" shrinkToFit="1"/>
    </xf>
    <xf numFmtId="0" fontId="24" fillId="0" borderId="72" xfId="0" applyFont="1" applyBorder="1" applyAlignment="1" applyProtection="1">
      <alignment horizontal="center" vertical="top"/>
    </xf>
    <xf numFmtId="0" fontId="24" fillId="0" borderId="72" xfId="0" applyFont="1" applyBorder="1" applyAlignment="1" applyProtection="1">
      <alignment horizontal="center" vertical="top" wrapText="1"/>
    </xf>
    <xf numFmtId="0" fontId="24" fillId="0" borderId="72" xfId="0" applyFont="1" applyBorder="1" applyAlignment="1" applyProtection="1">
      <alignment horizontal="left" vertical="center" shrinkToFit="1"/>
    </xf>
    <xf numFmtId="0" fontId="24" fillId="6" borderId="0" xfId="0" applyFont="1" applyFill="1" applyAlignment="1" applyProtection="1">
      <alignment horizontal="center" vertical="top"/>
    </xf>
    <xf numFmtId="0" fontId="24" fillId="6" borderId="0" xfId="0" applyFont="1" applyFill="1" applyAlignment="1" applyProtection="1">
      <alignment vertical="top"/>
    </xf>
    <xf numFmtId="0" fontId="24" fillId="0" borderId="112" xfId="0" applyFont="1" applyBorder="1" applyAlignment="1" applyProtection="1">
      <alignment vertical="top" wrapText="1"/>
    </xf>
    <xf numFmtId="0" fontId="24" fillId="0" borderId="26" xfId="0" applyFont="1" applyBorder="1" applyAlignment="1" applyProtection="1">
      <alignment horizontal="center" vertical="top" wrapText="1"/>
    </xf>
    <xf numFmtId="0" fontId="24" fillId="0" borderId="88" xfId="0" applyFont="1" applyBorder="1" applyAlignment="1" applyProtection="1">
      <alignment vertical="top" wrapText="1"/>
    </xf>
    <xf numFmtId="0" fontId="24" fillId="0" borderId="113" xfId="0" applyFont="1" applyBorder="1" applyAlignment="1" applyProtection="1">
      <alignment horizontal="center" vertical="top" wrapText="1"/>
    </xf>
    <xf numFmtId="0" fontId="24" fillId="0" borderId="60" xfId="0" applyFont="1" applyBorder="1" applyAlignment="1" applyProtection="1">
      <alignment vertical="top" wrapText="1"/>
    </xf>
    <xf numFmtId="0" fontId="24" fillId="0" borderId="24" xfId="0" applyFont="1" applyBorder="1" applyAlignment="1" applyProtection="1">
      <alignment horizontal="center" vertical="top" wrapText="1"/>
    </xf>
    <xf numFmtId="0" fontId="24" fillId="0" borderId="60" xfId="0" applyFont="1" applyBorder="1" applyAlignment="1" applyProtection="1">
      <alignment horizontal="left" vertical="center"/>
    </xf>
    <xf numFmtId="0" fontId="24" fillId="0" borderId="60" xfId="0" applyFont="1" applyBorder="1" applyAlignment="1" applyProtection="1">
      <alignment horizontal="left" vertical="center" wrapText="1"/>
    </xf>
    <xf numFmtId="0" fontId="24" fillId="0" borderId="26" xfId="0" applyFont="1" applyBorder="1" applyAlignment="1" applyProtection="1">
      <alignment horizontal="center" vertical="top"/>
    </xf>
    <xf numFmtId="0" fontId="24" fillId="0" borderId="60" xfId="0" applyFont="1" applyBorder="1" applyAlignment="1" applyProtection="1">
      <alignment horizontal="left" vertical="top" wrapText="1"/>
    </xf>
    <xf numFmtId="0" fontId="24" fillId="0" borderId="88" xfId="0" applyFont="1" applyBorder="1" applyAlignment="1" applyProtection="1">
      <alignment horizontal="left" vertical="top" wrapText="1"/>
    </xf>
    <xf numFmtId="0" fontId="62" fillId="0" borderId="0" xfId="0" applyFont="1" applyBorder="1" applyAlignment="1" applyProtection="1">
      <alignment vertical="center" wrapText="1"/>
    </xf>
    <xf numFmtId="0" fontId="24" fillId="0" borderId="0" xfId="0" applyFont="1" applyBorder="1" applyAlignment="1" applyProtection="1">
      <alignment horizontal="center" vertical="center" wrapText="1"/>
    </xf>
    <xf numFmtId="0" fontId="24" fillId="0" borderId="0" xfId="0" applyFont="1" applyBorder="1" applyAlignment="1" applyProtection="1">
      <alignment horizontal="center" vertical="top" wrapText="1"/>
    </xf>
    <xf numFmtId="0" fontId="24" fillId="0" borderId="0" xfId="0" applyFont="1" applyBorder="1" applyAlignment="1" applyProtection="1">
      <alignment horizontal="left" vertical="top" wrapText="1"/>
    </xf>
    <xf numFmtId="0" fontId="24" fillId="0" borderId="112" xfId="0" applyFont="1" applyBorder="1" applyAlignment="1" applyProtection="1">
      <alignment horizontal="left" vertical="top" wrapText="1"/>
    </xf>
    <xf numFmtId="0" fontId="62" fillId="0" borderId="111" xfId="0" applyFont="1" applyBorder="1" applyAlignment="1" applyProtection="1">
      <alignment vertical="center" wrapText="1"/>
    </xf>
    <xf numFmtId="0" fontId="24" fillId="0" borderId="72" xfId="0" applyFont="1" applyBorder="1" applyAlignment="1" applyProtection="1">
      <alignment horizontal="left" vertical="center" wrapText="1" shrinkToFit="1"/>
    </xf>
    <xf numFmtId="0" fontId="24" fillId="0" borderId="72" xfId="0" applyFont="1" applyBorder="1" applyAlignment="1" applyProtection="1">
      <alignment vertical="top" wrapText="1"/>
    </xf>
    <xf numFmtId="0" fontId="24" fillId="0" borderId="26" xfId="0" applyFont="1" applyBorder="1" applyAlignment="1" applyProtection="1">
      <alignment horizontal="center" vertical="top" wrapText="1" shrinkToFit="1"/>
    </xf>
    <xf numFmtId="0" fontId="24" fillId="0" borderId="60" xfId="0" applyFont="1" applyBorder="1" applyAlignment="1" applyProtection="1">
      <alignment vertical="center" wrapText="1"/>
    </xf>
    <xf numFmtId="0" fontId="24" fillId="0" borderId="72" xfId="0" applyFont="1" applyBorder="1" applyAlignment="1" applyProtection="1">
      <alignment horizontal="left" vertical="center" wrapText="1"/>
    </xf>
    <xf numFmtId="0" fontId="24" fillId="0" borderId="72" xfId="0" applyFont="1" applyBorder="1" applyAlignment="1" applyProtection="1">
      <alignment horizontal="left" vertical="center"/>
    </xf>
    <xf numFmtId="0" fontId="24" fillId="0" borderId="113" xfId="0" applyFont="1" applyBorder="1" applyAlignment="1" applyProtection="1">
      <alignment horizontal="left" wrapText="1"/>
    </xf>
    <xf numFmtId="0" fontId="24" fillId="0" borderId="26" xfId="0" applyFont="1" applyBorder="1" applyAlignment="1" applyProtection="1">
      <alignment horizontal="left" vertical="top" wrapText="1"/>
    </xf>
    <xf numFmtId="0" fontId="24" fillId="0" borderId="24" xfId="0" applyFont="1" applyBorder="1" applyAlignment="1" applyProtection="1">
      <alignment vertical="center" wrapText="1"/>
    </xf>
    <xf numFmtId="0" fontId="24" fillId="0" borderId="88" xfId="0" applyFont="1" applyBorder="1" applyAlignment="1" applyProtection="1">
      <alignment vertical="center" wrapText="1"/>
    </xf>
    <xf numFmtId="0" fontId="24" fillId="0" borderId="0" xfId="0" applyFont="1" applyBorder="1" applyAlignment="1" applyProtection="1">
      <alignment vertical="center" wrapText="1"/>
    </xf>
    <xf numFmtId="0" fontId="62" fillId="6" borderId="0" xfId="0" applyFont="1" applyFill="1" applyAlignment="1" applyProtection="1">
      <alignment vertical="center" wrapText="1"/>
    </xf>
    <xf numFmtId="0" fontId="61" fillId="6" borderId="0" xfId="0" applyFont="1" applyFill="1" applyBorder="1" applyAlignment="1" applyProtection="1">
      <alignment vertical="center"/>
    </xf>
    <xf numFmtId="0" fontId="70" fillId="0" borderId="1" xfId="0" applyFont="1" applyFill="1" applyBorder="1" applyAlignment="1" applyProtection="1">
      <alignment vertical="center"/>
    </xf>
    <xf numFmtId="0" fontId="66" fillId="0" borderId="1" xfId="0" applyFont="1" applyBorder="1" applyAlignment="1" applyProtection="1">
      <alignment horizontal="left" vertical="top"/>
    </xf>
    <xf numFmtId="0" fontId="39" fillId="0" borderId="18" xfId="0" applyFont="1" applyBorder="1" applyAlignment="1" applyProtection="1">
      <alignment horizontal="center" vertical="center"/>
    </xf>
    <xf numFmtId="46" fontId="39" fillId="0" borderId="111" xfId="0" applyNumberFormat="1" applyFont="1" applyBorder="1" applyProtection="1">
      <alignment vertical="center"/>
    </xf>
    <xf numFmtId="0" fontId="41" fillId="0" borderId="0" xfId="0" applyFont="1" applyProtection="1">
      <alignment vertical="center"/>
    </xf>
    <xf numFmtId="0" fontId="39" fillId="0" borderId="0" xfId="0" applyFont="1" applyAlignment="1" applyProtection="1">
      <alignment vertical="center"/>
    </xf>
    <xf numFmtId="0" fontId="0" fillId="0" borderId="111" xfId="0" applyBorder="1" applyProtection="1">
      <alignment vertical="center"/>
    </xf>
    <xf numFmtId="0" fontId="51" fillId="0" borderId="0" xfId="0" applyFont="1" applyBorder="1" applyAlignment="1" applyProtection="1">
      <alignment vertical="center" wrapText="1"/>
    </xf>
    <xf numFmtId="0" fontId="0" fillId="0" borderId="0" xfId="0" applyAlignment="1" applyProtection="1">
      <alignment horizontal="right" vertical="center"/>
    </xf>
    <xf numFmtId="0" fontId="1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8" fillId="0" borderId="74" xfId="0" applyFont="1" applyBorder="1" applyAlignment="1">
      <alignment horizontal="center" vertical="center"/>
    </xf>
    <xf numFmtId="0" fontId="25" fillId="0" borderId="58" xfId="0" applyFont="1" applyBorder="1" applyAlignment="1">
      <alignment horizontal="center" vertical="center"/>
    </xf>
    <xf numFmtId="0" fontId="25" fillId="0" borderId="76" xfId="0" applyFont="1" applyBorder="1" applyAlignment="1">
      <alignment horizontal="center" vertical="center"/>
    </xf>
    <xf numFmtId="0" fontId="13" fillId="0" borderId="8" xfId="0" applyFont="1" applyBorder="1" applyAlignment="1">
      <alignment vertical="center"/>
    </xf>
    <xf numFmtId="0" fontId="10" fillId="3" borderId="58" xfId="0" applyFont="1" applyFill="1" applyBorder="1" applyAlignment="1" applyProtection="1">
      <alignment horizontal="center" vertical="center"/>
      <protection locked="0"/>
    </xf>
    <xf numFmtId="0" fontId="10" fillId="2" borderId="5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3" borderId="43" xfId="0" applyFont="1" applyFill="1" applyBorder="1" applyAlignment="1" applyProtection="1">
      <alignment horizontal="center" vertical="center"/>
      <protection locked="0"/>
    </xf>
    <xf numFmtId="0" fontId="20" fillId="3" borderId="8" xfId="0" applyFont="1" applyFill="1" applyBorder="1" applyAlignment="1" applyProtection="1">
      <alignment horizontal="left" vertical="center"/>
      <protection locked="0"/>
    </xf>
    <xf numFmtId="0" fontId="0" fillId="0" borderId="8" xfId="0" applyBorder="1" applyAlignment="1" applyProtection="1">
      <alignment vertical="center"/>
      <protection locked="0"/>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0" borderId="30" xfId="0" applyFont="1" applyBorder="1" applyAlignment="1">
      <alignment horizontal="center" vertical="center"/>
    </xf>
    <xf numFmtId="0" fontId="20" fillId="0" borderId="37" xfId="0" applyFont="1" applyBorder="1" applyAlignment="1">
      <alignment horizontal="center" vertical="center"/>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7" fillId="0" borderId="36" xfId="0" applyFont="1" applyBorder="1" applyAlignment="1">
      <alignment horizontal="center" vertical="center"/>
    </xf>
    <xf numFmtId="0" fontId="17" fillId="0" borderId="4" xfId="0" applyFont="1" applyBorder="1" applyAlignment="1">
      <alignment horizontal="center" vertical="center"/>
    </xf>
    <xf numFmtId="0" fontId="17" fillId="0" borderId="31" xfId="0" applyFont="1" applyBorder="1" applyAlignment="1">
      <alignment horizontal="center" vertical="center"/>
    </xf>
    <xf numFmtId="0" fontId="17" fillId="0" borderId="1" xfId="0" applyFont="1" applyBorder="1" applyAlignment="1">
      <alignment horizontal="center" vertical="center"/>
    </xf>
    <xf numFmtId="0" fontId="30" fillId="0" borderId="11" xfId="0" applyFont="1" applyBorder="1" applyAlignment="1">
      <alignment vertical="top" wrapText="1"/>
    </xf>
    <xf numFmtId="0" fontId="30" fillId="0" borderId="0" xfId="0" applyFont="1" applyBorder="1" applyAlignment="1">
      <alignment vertical="top" wrapText="1"/>
    </xf>
    <xf numFmtId="0" fontId="30" fillId="0" borderId="2" xfId="0" applyFont="1" applyBorder="1" applyAlignment="1">
      <alignment vertical="top" wrapText="1"/>
    </xf>
    <xf numFmtId="0" fontId="30" fillId="0" borderId="7" xfId="0" applyFont="1" applyBorder="1" applyAlignment="1">
      <alignment vertical="top" wrapText="1"/>
    </xf>
    <xf numFmtId="0" fontId="30" fillId="0" borderId="8" xfId="0" applyFont="1" applyBorder="1" applyAlignment="1">
      <alignment vertical="top" wrapText="1"/>
    </xf>
    <xf numFmtId="0" fontId="30" fillId="0" borderId="9" xfId="0" applyFont="1" applyBorder="1" applyAlignment="1">
      <alignment vertical="top" wrapText="1"/>
    </xf>
    <xf numFmtId="0" fontId="10" fillId="0" borderId="43" xfId="0" applyFont="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0" borderId="58" xfId="0" applyFont="1" applyBorder="1" applyAlignment="1">
      <alignment horizontal="center" vertical="center"/>
    </xf>
    <xf numFmtId="178" fontId="10" fillId="3" borderId="43"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30" fillId="0" borderId="11" xfId="0" applyFont="1" applyBorder="1" applyAlignment="1">
      <alignment vertical="top" wrapText="1" shrinkToFit="1"/>
    </xf>
    <xf numFmtId="0" fontId="30" fillId="0" borderId="0" xfId="0" applyFont="1" applyBorder="1" applyAlignment="1">
      <alignment vertical="top" wrapText="1" shrinkToFit="1"/>
    </xf>
    <xf numFmtId="0" fontId="30" fillId="0" borderId="2" xfId="0" applyFont="1" applyBorder="1" applyAlignment="1">
      <alignment vertical="top" wrapText="1" shrinkToFit="1"/>
    </xf>
    <xf numFmtId="0" fontId="30" fillId="0" borderId="7" xfId="0" applyFont="1" applyBorder="1" applyAlignment="1">
      <alignment vertical="top" wrapText="1" shrinkToFit="1"/>
    </xf>
    <xf numFmtId="0" fontId="30" fillId="0" borderId="8" xfId="0" applyFont="1" applyBorder="1" applyAlignment="1">
      <alignment vertical="top" wrapText="1" shrinkToFit="1"/>
    </xf>
    <xf numFmtId="0" fontId="30" fillId="0" borderId="9" xfId="0" applyFont="1" applyBorder="1" applyAlignment="1">
      <alignment vertical="top" wrapText="1" shrinkToFit="1"/>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0" fillId="0" borderId="11" xfId="0" applyBorder="1" applyAlignment="1">
      <alignment vertical="center" wrapText="1" shrinkToFit="1"/>
    </xf>
    <xf numFmtId="0" fontId="0" fillId="0" borderId="0" xfId="0" applyBorder="1" applyAlignment="1">
      <alignment vertical="center" wrapText="1" shrinkToFit="1"/>
    </xf>
    <xf numFmtId="0" fontId="0" fillId="0" borderId="2" xfId="0" applyBorder="1" applyAlignment="1">
      <alignment vertical="center" wrapText="1" shrinkToFit="1"/>
    </xf>
    <xf numFmtId="0" fontId="13" fillId="0" borderId="56"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86" xfId="0" applyBorder="1" applyAlignment="1">
      <alignment horizontal="center" vertical="center"/>
    </xf>
    <xf numFmtId="0" fontId="0" fillId="0" borderId="110" xfId="0"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7" fillId="3" borderId="43"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0" fillId="0" borderId="77" xfId="0" applyBorder="1" applyAlignment="1" applyProtection="1">
      <alignment horizontal="right" vertical="center"/>
    </xf>
    <xf numFmtId="0" fontId="0" fillId="0" borderId="77" xfId="0" applyBorder="1" applyAlignment="1" applyProtection="1">
      <alignment vertical="center"/>
    </xf>
    <xf numFmtId="0" fontId="13" fillId="0" borderId="15" xfId="0" applyFont="1" applyBorder="1" applyAlignment="1">
      <alignment horizontal="center" vertical="center" wrapText="1"/>
    </xf>
    <xf numFmtId="0" fontId="10" fillId="3" borderId="83"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10" fillId="3" borderId="79" xfId="0" applyFont="1" applyFill="1" applyBorder="1" applyAlignment="1" applyProtection="1">
      <alignment horizontal="center" vertical="center"/>
      <protection locked="0"/>
    </xf>
    <xf numFmtId="0" fontId="10" fillId="3" borderId="82" xfId="0" applyFont="1" applyFill="1" applyBorder="1" applyAlignment="1" applyProtection="1">
      <alignment horizontal="center" vertical="center"/>
      <protection locked="0"/>
    </xf>
    <xf numFmtId="0" fontId="13" fillId="3" borderId="83" xfId="0" applyFont="1" applyFill="1" applyBorder="1" applyAlignment="1" applyProtection="1">
      <alignment horizontal="center" vertical="center"/>
      <protection locked="0"/>
    </xf>
    <xf numFmtId="0" fontId="25" fillId="3" borderId="83"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3" fillId="0" borderId="97" xfId="0" applyFont="1" applyBorder="1" applyAlignment="1">
      <alignment horizontal="center" vertical="center"/>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0" fillId="3" borderId="69" xfId="0" applyFill="1" applyBorder="1" applyAlignment="1" applyProtection="1">
      <alignment vertical="center"/>
      <protection locked="0"/>
    </xf>
    <xf numFmtId="0" fontId="0" fillId="3" borderId="70" xfId="0" applyFill="1" applyBorder="1" applyAlignment="1" applyProtection="1">
      <alignment vertical="center"/>
      <protection locked="0"/>
    </xf>
    <xf numFmtId="0" fontId="0" fillId="3" borderId="73" xfId="0" applyFill="1" applyBorder="1" applyAlignment="1" applyProtection="1">
      <alignment vertical="center"/>
      <protection locked="0"/>
    </xf>
    <xf numFmtId="0" fontId="0" fillId="3" borderId="69" xfId="0" applyFill="1" applyBorder="1" applyAlignment="1" applyProtection="1">
      <alignment horizontal="center" vertical="center"/>
      <protection locked="0"/>
    </xf>
    <xf numFmtId="0" fontId="0" fillId="3" borderId="70" xfId="0" applyFill="1" applyBorder="1" applyAlignment="1" applyProtection="1">
      <alignment horizontal="center" vertical="center"/>
      <protection locked="0"/>
    </xf>
    <xf numFmtId="0" fontId="0" fillId="3" borderId="73" xfId="0" applyFill="1" applyBorder="1" applyAlignment="1" applyProtection="1">
      <alignment horizontal="center" vertical="center"/>
      <protection locked="0"/>
    </xf>
    <xf numFmtId="0" fontId="25" fillId="3" borderId="74" xfId="0" applyFont="1" applyFill="1" applyBorder="1" applyAlignment="1" applyProtection="1">
      <alignment vertical="center"/>
      <protection locked="0"/>
    </xf>
    <xf numFmtId="0" fontId="25" fillId="3" borderId="75" xfId="0" applyFont="1" applyFill="1" applyBorder="1" applyAlignment="1" applyProtection="1">
      <alignment vertical="center"/>
      <protection locked="0"/>
    </xf>
    <xf numFmtId="0" fontId="25" fillId="3" borderId="76" xfId="0" applyFont="1" applyFill="1" applyBorder="1" applyAlignment="1" applyProtection="1">
      <alignment vertical="center"/>
      <protection locked="0"/>
    </xf>
    <xf numFmtId="0" fontId="13" fillId="3" borderId="79" xfId="0" applyFont="1" applyFill="1" applyBorder="1" applyAlignment="1" applyProtection="1">
      <alignment horizontal="center" vertical="center"/>
      <protection locked="0"/>
    </xf>
    <xf numFmtId="0" fontId="25" fillId="3" borderId="80" xfId="0" applyFont="1" applyFill="1" applyBorder="1" applyAlignment="1" applyProtection="1">
      <alignment horizontal="center" vertical="center"/>
      <protection locked="0"/>
    </xf>
    <xf numFmtId="0" fontId="25" fillId="3" borderId="81" xfId="0" applyFont="1" applyFill="1" applyBorder="1" applyAlignment="1" applyProtection="1">
      <alignment horizontal="center" vertical="center"/>
      <protection locked="0"/>
    </xf>
    <xf numFmtId="0" fontId="27" fillId="3" borderId="74" xfId="0" applyFont="1" applyFill="1" applyBorder="1" applyAlignment="1" applyProtection="1">
      <alignment horizontal="center" vertical="center"/>
      <protection locked="0"/>
    </xf>
    <xf numFmtId="0" fontId="27" fillId="3" borderId="76"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13" fillId="3" borderId="84" xfId="0" applyFont="1" applyFill="1" applyBorder="1" applyAlignment="1" applyProtection="1">
      <alignment horizontal="center" vertical="center"/>
      <protection locked="0"/>
    </xf>
    <xf numFmtId="0" fontId="25" fillId="3" borderId="84" xfId="0" applyFont="1" applyFill="1" applyBorder="1" applyAlignment="1" applyProtection="1">
      <alignment horizontal="center" vertical="center"/>
      <protection locked="0"/>
    </xf>
    <xf numFmtId="0" fontId="13" fillId="3" borderId="58" xfId="0" applyFont="1" applyFill="1" applyBorder="1" applyAlignment="1" applyProtection="1">
      <alignment horizontal="center" vertical="center"/>
      <protection locked="0"/>
    </xf>
    <xf numFmtId="0" fontId="10" fillId="2" borderId="58" xfId="0" applyFont="1" applyFill="1" applyBorder="1" applyAlignment="1">
      <alignment horizontal="center" vertical="center"/>
    </xf>
    <xf numFmtId="0" fontId="0" fillId="0" borderId="98" xfId="0" applyBorder="1" applyAlignment="1" applyProtection="1">
      <alignment horizontal="center" vertical="center"/>
    </xf>
    <xf numFmtId="0" fontId="0" fillId="0" borderId="70" xfId="0" applyBorder="1" applyAlignment="1" applyProtection="1">
      <alignment horizontal="center" vertical="center"/>
    </xf>
    <xf numFmtId="0" fontId="0" fillId="0" borderId="71" xfId="0" applyBorder="1" applyAlignment="1" applyProtection="1">
      <alignment horizontal="center" vertical="center"/>
    </xf>
    <xf numFmtId="0" fontId="31" fillId="0" borderId="0" xfId="0" applyFont="1" applyBorder="1" applyAlignment="1">
      <alignment vertical="center" wrapText="1"/>
    </xf>
    <xf numFmtId="0" fontId="31" fillId="0" borderId="0" xfId="0" applyFont="1" applyBorder="1" applyAlignment="1">
      <alignment vertical="center"/>
    </xf>
    <xf numFmtId="0" fontId="59" fillId="0" borderId="0" xfId="0" applyFont="1" applyAlignment="1">
      <alignment vertical="top" wrapText="1"/>
    </xf>
    <xf numFmtId="0" fontId="10" fillId="0" borderId="12" xfId="0" applyFont="1" applyFill="1" applyBorder="1" applyAlignment="1" applyProtection="1">
      <alignment vertical="center"/>
      <protection locked="0"/>
    </xf>
    <xf numFmtId="0" fontId="0" fillId="0" borderId="12" xfId="0" applyFill="1" applyBorder="1" applyAlignment="1" applyProtection="1">
      <alignment vertical="center"/>
      <protection locked="0"/>
    </xf>
    <xf numFmtId="0" fontId="10" fillId="0" borderId="12" xfId="0" applyFont="1" applyFill="1" applyBorder="1" applyAlignment="1" applyProtection="1">
      <alignment horizontal="center" vertical="center" shrinkToFit="1"/>
      <protection locked="0"/>
    </xf>
    <xf numFmtId="0" fontId="0" fillId="0" borderId="12" xfId="0" applyFill="1" applyBorder="1" applyAlignment="1">
      <alignment horizontal="center" vertical="center" shrinkToFit="1"/>
    </xf>
    <xf numFmtId="0" fontId="30" fillId="0" borderId="85" xfId="0" applyFont="1" applyBorder="1" applyAlignment="1">
      <alignment horizontal="left" vertical="top" wrapText="1"/>
    </xf>
    <xf numFmtId="0" fontId="30" fillId="0" borderId="86" xfId="0" applyFont="1" applyBorder="1" applyAlignment="1">
      <alignment horizontal="left" vertical="top" wrapText="1"/>
    </xf>
    <xf numFmtId="0" fontId="30" fillId="0" borderId="87" xfId="0" applyFont="1" applyBorder="1" applyAlignment="1">
      <alignment horizontal="left" vertical="top" wrapText="1"/>
    </xf>
    <xf numFmtId="0" fontId="30" fillId="0" borderId="26" xfId="0" applyFont="1" applyBorder="1" applyAlignment="1">
      <alignment horizontal="left" vertical="top" wrapText="1"/>
    </xf>
    <xf numFmtId="0" fontId="30" fillId="0" borderId="0" xfId="0" applyFont="1" applyBorder="1" applyAlignment="1">
      <alignment horizontal="left" vertical="top" wrapText="1"/>
    </xf>
    <xf numFmtId="0" fontId="30" fillId="0" borderId="60" xfId="0" applyFont="1" applyBorder="1" applyAlignment="1">
      <alignment horizontal="left" vertical="top" wrapText="1"/>
    </xf>
    <xf numFmtId="0" fontId="30" fillId="0" borderId="24" xfId="0" applyFont="1" applyBorder="1" applyAlignment="1">
      <alignment horizontal="left" vertical="top" wrapText="1"/>
    </xf>
    <xf numFmtId="0" fontId="30" fillId="0" borderId="1" xfId="0" applyFont="1" applyBorder="1" applyAlignment="1">
      <alignment horizontal="left" vertical="top" wrapText="1"/>
    </xf>
    <xf numFmtId="0" fontId="30" fillId="0" borderId="88" xfId="0" applyFont="1" applyBorder="1" applyAlignment="1">
      <alignment horizontal="left" vertical="top" wrapText="1"/>
    </xf>
    <xf numFmtId="0" fontId="17" fillId="0" borderId="75" xfId="0" applyFont="1" applyFill="1" applyBorder="1" applyAlignment="1" applyProtection="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4"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43" xfId="0" applyFont="1" applyFill="1" applyBorder="1" applyAlignment="1">
      <alignment horizontal="center" vertical="center" wrapText="1"/>
    </xf>
    <xf numFmtId="176" fontId="10" fillId="3" borderId="43" xfId="0" applyNumberFormat="1" applyFont="1" applyFill="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13" fillId="0" borderId="24" xfId="0" applyFont="1" applyBorder="1" applyAlignment="1">
      <alignment horizontal="center" vertical="center"/>
    </xf>
    <xf numFmtId="0" fontId="10" fillId="0" borderId="45" xfId="0" applyFont="1" applyBorder="1" applyAlignment="1">
      <alignment horizontal="center" vertical="center"/>
    </xf>
    <xf numFmtId="0" fontId="13" fillId="3" borderId="4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70" xfId="0" applyFont="1" applyBorder="1" applyAlignment="1">
      <alignment horizontal="center" vertical="center"/>
    </xf>
    <xf numFmtId="0" fontId="13" fillId="0" borderId="70" xfId="0" applyFont="1" applyBorder="1" applyAlignment="1">
      <alignment horizontal="center" vertical="center"/>
    </xf>
    <xf numFmtId="0" fontId="13" fillId="0" borderId="75" xfId="0" applyFont="1" applyBorder="1" applyAlignment="1">
      <alignment horizontal="center" vertical="center"/>
    </xf>
    <xf numFmtId="0" fontId="10" fillId="0" borderId="12" xfId="0" applyFont="1" applyBorder="1" applyAlignment="1">
      <alignment horizontal="center" vertical="center"/>
    </xf>
    <xf numFmtId="0" fontId="17" fillId="4" borderId="70" xfId="0" applyFont="1" applyFill="1" applyBorder="1" applyAlignment="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54" xfId="4" applyFont="1" applyFill="1" applyBorder="1" applyAlignment="1" applyProtection="1">
      <alignment horizontal="left" vertical="center"/>
    </xf>
    <xf numFmtId="0" fontId="17" fillId="3" borderId="54" xfId="4" applyFont="1" applyFill="1" applyBorder="1" applyAlignment="1" applyProtection="1">
      <alignment horizontal="left" vertical="center"/>
      <protection locked="0"/>
    </xf>
    <xf numFmtId="0" fontId="0" fillId="0" borderId="25" xfId="0" applyBorder="1" applyAlignment="1">
      <alignment horizontal="center" vertical="center"/>
    </xf>
    <xf numFmtId="49" fontId="17" fillId="3" borderId="54" xfId="4"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0" fillId="0" borderId="0" xfId="0" applyAlignment="1">
      <alignment vertical="center"/>
    </xf>
    <xf numFmtId="0" fontId="0" fillId="0" borderId="54" xfId="0" applyBorder="1" applyAlignment="1">
      <alignment horizontal="center" vertical="center"/>
    </xf>
    <xf numFmtId="0" fontId="17" fillId="3" borderId="54" xfId="4"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17" fillId="4" borderId="55" xfId="4" applyFont="1" applyFill="1" applyBorder="1" applyAlignment="1" applyProtection="1">
      <alignment horizontal="left" vertical="center"/>
    </xf>
    <xf numFmtId="0" fontId="17" fillId="3" borderId="55" xfId="4" applyFont="1" applyFill="1" applyBorder="1" applyAlignment="1" applyProtection="1">
      <alignment horizontal="left" vertical="center"/>
      <protection locked="0"/>
    </xf>
    <xf numFmtId="0" fontId="0" fillId="3" borderId="54" xfId="0"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1" xfId="0" applyFont="1" applyBorder="1" applyAlignment="1">
      <alignment horizontal="center" vertical="center"/>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0" fillId="0" borderId="43" xfId="0" applyFont="1" applyBorder="1" applyAlignment="1">
      <alignment horizontal="center" vertical="center" shrinkToFit="1"/>
    </xf>
    <xf numFmtId="0" fontId="10" fillId="0" borderId="51"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68" xfId="0" applyFont="1" applyBorder="1" applyAlignment="1">
      <alignment horizontal="center" vertical="center" wrapText="1"/>
    </xf>
    <xf numFmtId="0" fontId="13" fillId="3" borderId="51" xfId="0" applyFont="1" applyFill="1" applyBorder="1" applyAlignment="1" applyProtection="1">
      <alignment horizontal="center" vertical="center"/>
      <protection locked="0"/>
    </xf>
    <xf numFmtId="0" fontId="13" fillId="3" borderId="49" xfId="0" applyFont="1" applyFill="1" applyBorder="1" applyAlignment="1" applyProtection="1">
      <alignment horizontal="center" vertical="center"/>
      <protection locked="0"/>
    </xf>
    <xf numFmtId="0" fontId="13" fillId="0" borderId="22"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0" fillId="0" borderId="56" xfId="0" applyBorder="1" applyAlignment="1">
      <alignment horizontal="center" vertical="center"/>
    </xf>
    <xf numFmtId="0" fontId="0" fillId="0" borderId="43" xfId="0" applyBorder="1" applyAlignment="1">
      <alignment horizontal="center" vertical="center"/>
    </xf>
    <xf numFmtId="0" fontId="0" fillId="0" borderId="57"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20" fillId="0" borderId="56"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3" fillId="0" borderId="5" xfId="0" applyFont="1" applyBorder="1" applyAlignment="1">
      <alignment horizontal="center" vertical="center" wrapText="1"/>
    </xf>
    <xf numFmtId="0" fontId="13" fillId="3" borderId="40" xfId="0" applyFont="1" applyFill="1" applyBorder="1" applyAlignment="1" applyProtection="1">
      <alignment horizontal="left" vertical="center" wrapText="1"/>
      <protection locked="0"/>
    </xf>
    <xf numFmtId="0" fontId="13" fillId="3" borderId="41" xfId="0" applyFont="1" applyFill="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3" borderId="64" xfId="0" applyFont="1" applyFill="1" applyBorder="1" applyAlignment="1" applyProtection="1">
      <alignment horizontal="left" vertical="center"/>
      <protection locked="0"/>
    </xf>
    <xf numFmtId="0" fontId="13" fillId="3" borderId="1" xfId="0" applyFont="1" applyFill="1" applyBorder="1" applyAlignment="1" applyProtection="1">
      <alignment horizontal="left" vertical="center"/>
      <protection locked="0"/>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25" fillId="0" borderId="66" xfId="0" applyFont="1" applyBorder="1" applyAlignment="1">
      <alignment horizontal="center" vertical="center"/>
    </xf>
    <xf numFmtId="0" fontId="0" fillId="0" borderId="49" xfId="0" applyBorder="1" applyAlignment="1">
      <alignment horizontal="center" vertical="center"/>
    </xf>
    <xf numFmtId="0" fontId="13" fillId="3" borderId="45" xfId="0" applyFont="1" applyFill="1" applyBorder="1" applyAlignment="1" applyProtection="1">
      <alignment horizontal="left" vertical="center"/>
      <protection locked="0"/>
    </xf>
    <xf numFmtId="0" fontId="13" fillId="3" borderId="43" xfId="0" applyFont="1" applyFill="1" applyBorder="1" applyAlignment="1" applyProtection="1">
      <alignment horizontal="left" vertical="center"/>
      <protection locked="0"/>
    </xf>
    <xf numFmtId="0" fontId="13" fillId="3" borderId="57" xfId="0" applyFont="1" applyFill="1" applyBorder="1" applyAlignment="1" applyProtection="1">
      <alignment horizontal="left"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13" fillId="3" borderId="74" xfId="0" applyFont="1" applyFill="1" applyBorder="1" applyAlignment="1" applyProtection="1">
      <alignment horizontal="left" vertical="center"/>
      <protection locked="0"/>
    </xf>
    <xf numFmtId="0" fontId="0" fillId="0" borderId="58" xfId="0" applyBorder="1" applyAlignment="1">
      <alignment vertical="center"/>
    </xf>
    <xf numFmtId="0" fontId="0" fillId="0" borderId="76" xfId="0" applyBorder="1" applyAlignment="1">
      <alignment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178" fontId="10" fillId="0" borderId="93" xfId="0" applyNumberFormat="1" applyFont="1" applyFill="1" applyBorder="1" applyAlignment="1" applyProtection="1">
      <alignment horizontal="center" vertical="center"/>
      <protection locked="0"/>
    </xf>
    <xf numFmtId="178" fontId="10" fillId="0" borderId="58" xfId="0" applyNumberFormat="1" applyFont="1" applyFill="1" applyBorder="1" applyAlignment="1" applyProtection="1">
      <alignment horizontal="center" vertical="center"/>
      <protection locked="0"/>
    </xf>
    <xf numFmtId="0" fontId="10" fillId="0" borderId="76" xfId="0" applyFont="1" applyFill="1" applyBorder="1" applyAlignment="1">
      <alignment horizontal="center" vertical="center"/>
    </xf>
    <xf numFmtId="0" fontId="10" fillId="0" borderId="74"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wrapText="1"/>
      <protection locked="0"/>
    </xf>
    <xf numFmtId="0" fontId="13" fillId="5" borderId="8" xfId="0" applyFont="1" applyFill="1" applyBorder="1" applyAlignment="1" applyProtection="1">
      <alignment vertical="center"/>
      <protection locked="0"/>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3" fillId="0" borderId="12" xfId="0" applyFont="1" applyFill="1" applyBorder="1" applyAlignment="1" applyProtection="1">
      <alignment horizontal="center" vertical="center"/>
      <protection locked="0"/>
    </xf>
    <xf numFmtId="176" fontId="17" fillId="3" borderId="91" xfId="0" applyNumberFormat="1" applyFont="1" applyFill="1" applyBorder="1" applyAlignment="1" applyProtection="1">
      <alignment horizontal="center" vertical="center"/>
      <protection locked="0"/>
    </xf>
    <xf numFmtId="176" fontId="17" fillId="3" borderId="43" xfId="0" applyNumberFormat="1" applyFont="1" applyFill="1" applyBorder="1" applyAlignment="1" applyProtection="1">
      <alignment horizontal="center" vertical="center"/>
      <protection locked="0"/>
    </xf>
    <xf numFmtId="0" fontId="17" fillId="0" borderId="43" xfId="0" applyFont="1" applyBorder="1" applyAlignment="1">
      <alignment horizontal="center" vertical="center"/>
    </xf>
    <xf numFmtId="178" fontId="10" fillId="3" borderId="18" xfId="0" applyNumberFormat="1"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18" fillId="0" borderId="58" xfId="0" applyFont="1" applyFill="1" applyBorder="1" applyAlignment="1">
      <alignment horizontal="center" vertical="center" wrapText="1"/>
    </xf>
    <xf numFmtId="176" fontId="17" fillId="0" borderId="94" xfId="0" applyNumberFormat="1" applyFont="1" applyFill="1" applyBorder="1" applyAlignment="1" applyProtection="1">
      <alignment horizontal="center" vertical="center"/>
      <protection locked="0"/>
    </xf>
    <xf numFmtId="176" fontId="17" fillId="0" borderId="58" xfId="0" applyNumberFormat="1" applyFont="1" applyFill="1" applyBorder="1" applyAlignment="1" applyProtection="1">
      <alignment horizontal="center" vertical="center"/>
      <protection locked="0"/>
    </xf>
    <xf numFmtId="0" fontId="26" fillId="0" borderId="48" xfId="0" applyFont="1" applyBorder="1" applyAlignment="1">
      <alignment horizontal="center" vertical="center"/>
    </xf>
    <xf numFmtId="0" fontId="0" fillId="0" borderId="50" xfId="0"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20" fillId="0" borderId="49" xfId="0" applyFont="1" applyFill="1" applyBorder="1" applyAlignment="1">
      <alignment vertical="center"/>
    </xf>
    <xf numFmtId="0" fontId="20" fillId="0" borderId="50" xfId="0" applyFont="1" applyFill="1" applyBorder="1" applyAlignment="1">
      <alignment vertical="center"/>
    </xf>
    <xf numFmtId="0" fontId="17" fillId="0" borderId="58" xfId="0" applyFont="1" applyFill="1" applyBorder="1" applyAlignment="1" applyProtection="1">
      <alignment vertical="center"/>
      <protection locked="0"/>
    </xf>
    <xf numFmtId="0" fontId="0" fillId="0" borderId="58" xfId="0" applyBorder="1" applyAlignment="1" applyProtection="1">
      <alignment vertical="center"/>
      <protection locked="0"/>
    </xf>
    <xf numFmtId="0" fontId="13" fillId="0" borderId="47" xfId="0" applyFont="1" applyFill="1" applyBorder="1" applyAlignment="1">
      <alignment horizontal="center" vertical="center" wrapText="1"/>
    </xf>
    <xf numFmtId="0" fontId="13" fillId="0" borderId="47" xfId="0" applyFont="1" applyFill="1" applyBorder="1" applyAlignment="1">
      <alignment horizontal="center" vertical="center"/>
    </xf>
    <xf numFmtId="0" fontId="10" fillId="0" borderId="58"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Fill="1" applyBorder="1" applyAlignment="1">
      <alignment horizontal="center" vertical="center"/>
    </xf>
    <xf numFmtId="0" fontId="0" fillId="0" borderId="17" xfId="0" applyFill="1" applyBorder="1" applyAlignment="1">
      <alignment horizontal="center" vertical="center"/>
    </xf>
    <xf numFmtId="0" fontId="10" fillId="0" borderId="74" xfId="0" applyFont="1" applyFill="1" applyBorder="1" applyAlignment="1">
      <alignment horizontal="center" vertical="center" shrinkToFit="1"/>
    </xf>
    <xf numFmtId="0" fontId="10" fillId="0" borderId="59" xfId="0" applyFont="1" applyFill="1" applyBorder="1" applyAlignment="1">
      <alignment horizontal="center" vertical="center" shrinkToFit="1"/>
    </xf>
    <xf numFmtId="0" fontId="10" fillId="0" borderId="93" xfId="0" applyFont="1" applyFill="1" applyBorder="1" applyAlignment="1" applyProtection="1">
      <alignment horizontal="center" vertical="center" shrinkToFit="1"/>
      <protection locked="0"/>
    </xf>
    <xf numFmtId="177" fontId="13" fillId="0" borderId="12" xfId="0" applyNumberFormat="1" applyFont="1" applyFill="1" applyBorder="1" applyAlignment="1" applyProtection="1">
      <alignment horizontal="center" vertical="center"/>
      <protection locked="0"/>
    </xf>
    <xf numFmtId="0" fontId="10" fillId="0" borderId="22" xfId="0" applyFont="1" applyFill="1" applyBorder="1" applyAlignment="1">
      <alignment horizontal="center" vertical="center"/>
    </xf>
    <xf numFmtId="0" fontId="10" fillId="2" borderId="74" xfId="0" applyFont="1" applyFill="1" applyBorder="1" applyAlignment="1">
      <alignment horizontal="center" vertical="center"/>
    </xf>
    <xf numFmtId="0" fontId="10" fillId="2" borderId="59" xfId="0" applyFont="1" applyFill="1" applyBorder="1" applyAlignment="1">
      <alignment horizontal="center" vertical="center"/>
    </xf>
    <xf numFmtId="0" fontId="60" fillId="0" borderId="0" xfId="0" applyFont="1" applyAlignment="1">
      <alignment horizontal="center" vertical="center"/>
    </xf>
    <xf numFmtId="0" fontId="39" fillId="0" borderId="85" xfId="0" applyFont="1" applyBorder="1" applyAlignment="1" applyProtection="1">
      <alignment vertical="center" wrapText="1"/>
    </xf>
    <xf numFmtId="0" fontId="39" fillId="0" borderId="86" xfId="0" applyFont="1" applyBorder="1" applyAlignment="1" applyProtection="1">
      <alignment vertical="center" wrapText="1"/>
    </xf>
    <xf numFmtId="0" fontId="39" fillId="0" borderId="87" xfId="0" applyFont="1" applyBorder="1" applyAlignment="1" applyProtection="1">
      <alignment vertical="center" wrapText="1"/>
    </xf>
    <xf numFmtId="0" fontId="39" fillId="0" borderId="26" xfId="0" applyFont="1" applyBorder="1" applyAlignment="1" applyProtection="1">
      <alignment vertical="center" wrapText="1"/>
    </xf>
    <xf numFmtId="0" fontId="39" fillId="0" borderId="0" xfId="0" applyFont="1" applyBorder="1" applyAlignment="1" applyProtection="1">
      <alignment vertical="center" wrapText="1"/>
    </xf>
    <xf numFmtId="0" fontId="39" fillId="0" borderId="60" xfId="0" applyFont="1" applyBorder="1" applyAlignment="1" applyProtection="1">
      <alignment vertical="center" wrapText="1"/>
    </xf>
    <xf numFmtId="0" fontId="39" fillId="0" borderId="24" xfId="0" applyFont="1" applyBorder="1" applyAlignment="1" applyProtection="1">
      <alignment vertical="center" wrapText="1"/>
    </xf>
    <xf numFmtId="0" fontId="39" fillId="0" borderId="1" xfId="0" applyFont="1" applyBorder="1" applyAlignment="1" applyProtection="1">
      <alignment vertical="center" wrapText="1"/>
    </xf>
    <xf numFmtId="0" fontId="39" fillId="0" borderId="88" xfId="0" applyFont="1" applyBorder="1" applyAlignment="1" applyProtection="1">
      <alignment vertical="center" wrapText="1"/>
    </xf>
    <xf numFmtId="0" fontId="39" fillId="0" borderId="77" xfId="0" applyFont="1" applyBorder="1" applyAlignment="1" applyProtection="1">
      <alignment horizontal="right"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7" fillId="0" borderId="49" xfId="0" applyFont="1" applyFill="1" applyBorder="1" applyAlignment="1" applyProtection="1">
      <alignment horizontal="center" vertical="center"/>
      <protection locked="0"/>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2" xfId="0" applyFont="1" applyBorder="1" applyAlignment="1">
      <alignment horizontal="center" vertical="center"/>
    </xf>
    <xf numFmtId="0" fontId="0" fillId="0" borderId="1" xfId="0" applyBorder="1" applyAlignment="1">
      <alignment vertical="center"/>
    </xf>
    <xf numFmtId="0" fontId="0" fillId="0" borderId="52" xfId="0" applyBorder="1" applyAlignment="1">
      <alignment vertical="center"/>
    </xf>
    <xf numFmtId="0" fontId="0" fillId="0" borderId="58" xfId="0" applyFill="1" applyBorder="1" applyAlignment="1">
      <alignment vertical="center"/>
    </xf>
    <xf numFmtId="0" fontId="0" fillId="0" borderId="76" xfId="0" applyFill="1" applyBorder="1" applyAlignment="1">
      <alignment vertical="center"/>
    </xf>
    <xf numFmtId="0" fontId="10"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13" fillId="0" borderId="48" xfId="0" applyFont="1" applyBorder="1" applyAlignment="1" applyProtection="1">
      <alignment horizontal="left" vertical="top" wrapText="1"/>
      <protection locked="0"/>
    </xf>
    <xf numFmtId="0" fontId="25" fillId="0" borderId="49" xfId="0" applyFont="1" applyBorder="1" applyAlignment="1" applyProtection="1">
      <alignment horizontal="left" vertical="top"/>
      <protection locked="0"/>
    </xf>
    <xf numFmtId="0" fontId="25" fillId="0" borderId="50" xfId="0" applyFont="1" applyBorder="1" applyAlignment="1" applyProtection="1">
      <alignment horizontal="left" vertical="top"/>
      <protection locked="0"/>
    </xf>
    <xf numFmtId="0" fontId="13" fillId="0" borderId="47" xfId="0" applyFont="1" applyBorder="1" applyAlignment="1">
      <alignment horizontal="center" vertical="center" wrapText="1"/>
    </xf>
    <xf numFmtId="0" fontId="13" fillId="0" borderId="47" xfId="0" applyFont="1" applyBorder="1" applyAlignment="1">
      <alignment horizontal="center" vertical="center"/>
    </xf>
    <xf numFmtId="0" fontId="0" fillId="0" borderId="72"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10" fillId="3" borderId="84" xfId="0"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0" fontId="10"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3" fillId="0" borderId="57" xfId="0" applyFont="1" applyBorder="1" applyAlignment="1">
      <alignment horizontal="center" vertical="center"/>
    </xf>
    <xf numFmtId="179" fontId="40" fillId="0" borderId="77" xfId="0" applyNumberFormat="1" applyFont="1" applyBorder="1" applyAlignment="1" applyProtection="1">
      <alignment vertical="center"/>
    </xf>
    <xf numFmtId="179" fontId="39" fillId="0" borderId="77" xfId="0" applyNumberFormat="1" applyFont="1" applyBorder="1" applyAlignment="1" applyProtection="1">
      <alignment vertical="center"/>
    </xf>
    <xf numFmtId="0" fontId="42" fillId="0" borderId="72" xfId="0" applyFont="1" applyBorder="1" applyAlignment="1" applyProtection="1">
      <alignment horizontal="center" vertical="center"/>
    </xf>
    <xf numFmtId="0" fontId="42" fillId="0" borderId="70" xfId="0" applyFont="1" applyBorder="1" applyAlignment="1" applyProtection="1">
      <alignment horizontal="center" vertical="center"/>
    </xf>
    <xf numFmtId="0" fontId="42" fillId="0" borderId="71" xfId="0" applyFont="1" applyBorder="1" applyAlignment="1" applyProtection="1">
      <alignment horizontal="center" vertical="center"/>
    </xf>
    <xf numFmtId="0" fontId="42" fillId="0" borderId="77" xfId="0" applyFont="1" applyBorder="1" applyAlignment="1" applyProtection="1">
      <alignment horizontal="center" vertical="center"/>
    </xf>
    <xf numFmtId="0" fontId="40" fillId="0" borderId="77" xfId="0" applyNumberFormat="1" applyFont="1" applyBorder="1" applyAlignment="1" applyProtection="1">
      <alignment vertical="center"/>
    </xf>
    <xf numFmtId="0" fontId="39" fillId="0" borderId="77" xfId="0" applyNumberFormat="1" applyFont="1" applyBorder="1" applyAlignment="1" applyProtection="1">
      <alignment vertical="center"/>
    </xf>
    <xf numFmtId="46" fontId="40" fillId="0" borderId="77" xfId="0" applyNumberFormat="1" applyFont="1" applyBorder="1" applyAlignment="1" applyProtection="1">
      <alignment vertical="center"/>
    </xf>
    <xf numFmtId="46" fontId="39" fillId="0" borderId="77" xfId="0" applyNumberFormat="1" applyFont="1" applyBorder="1" applyAlignment="1" applyProtection="1">
      <alignment vertical="center"/>
    </xf>
    <xf numFmtId="0" fontId="0" fillId="0" borderId="85" xfId="0" applyBorder="1" applyAlignment="1" applyProtection="1">
      <alignment horizontal="left" vertical="center" wrapText="1"/>
    </xf>
    <xf numFmtId="0" fontId="0" fillId="0" borderId="86" xfId="0" applyBorder="1" applyAlignment="1" applyProtection="1">
      <alignment horizontal="left" vertical="center" wrapText="1"/>
    </xf>
    <xf numFmtId="0" fontId="0" fillId="0" borderId="87" xfId="0" applyBorder="1" applyAlignment="1" applyProtection="1">
      <alignment horizontal="left" vertical="center" wrapText="1"/>
    </xf>
    <xf numFmtId="0" fontId="0" fillId="0" borderId="26"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60" xfId="0" applyBorder="1" applyAlignment="1" applyProtection="1">
      <alignment horizontal="left" vertical="center" wrapText="1"/>
    </xf>
    <xf numFmtId="0" fontId="0" fillId="0" borderId="24" xfId="0"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88" xfId="0" applyBorder="1" applyAlignment="1" applyProtection="1">
      <alignment horizontal="left" vertical="center" wrapText="1"/>
    </xf>
    <xf numFmtId="0" fontId="28" fillId="0" borderId="0" xfId="0" applyFont="1" applyAlignment="1" applyProtection="1">
      <alignment horizontal="left" vertical="center" wrapText="1"/>
    </xf>
    <xf numFmtId="0" fontId="28" fillId="0" borderId="60" xfId="0" applyFont="1" applyBorder="1" applyAlignment="1" applyProtection="1">
      <alignment horizontal="left" vertical="center" wrapText="1"/>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88" xfId="0" applyBorder="1" applyAlignment="1">
      <alignment horizontal="center" vertical="center"/>
    </xf>
    <xf numFmtId="0" fontId="58" fillId="0" borderId="0" xfId="0" applyFont="1" applyBorder="1" applyAlignment="1">
      <alignment horizontal="center" vertical="center"/>
    </xf>
    <xf numFmtId="182" fontId="28" fillId="0" borderId="77" xfId="0" applyNumberFormat="1" applyFont="1" applyBorder="1" applyAlignment="1" applyProtection="1">
      <alignment horizontal="right" vertical="center" shrinkToFit="1"/>
    </xf>
    <xf numFmtId="0" fontId="28" fillId="0" borderId="77" xfId="0" applyFont="1" applyBorder="1" applyAlignment="1" applyProtection="1">
      <alignment horizontal="center" vertical="center" shrinkToFit="1"/>
    </xf>
    <xf numFmtId="0" fontId="27" fillId="3" borderId="69" xfId="0" applyFont="1" applyFill="1" applyBorder="1" applyAlignment="1" applyProtection="1">
      <alignment horizontal="center" vertical="center"/>
      <protection locked="0"/>
    </xf>
    <xf numFmtId="0" fontId="27" fillId="3" borderId="73" xfId="0" applyFont="1" applyFill="1" applyBorder="1" applyAlignment="1" applyProtection="1">
      <alignment horizontal="center" vertical="center"/>
      <protection locked="0"/>
    </xf>
    <xf numFmtId="0" fontId="27" fillId="0" borderId="22" xfId="0" applyFont="1" applyBorder="1" applyAlignment="1">
      <alignment horizontal="center" vertical="center" wrapText="1"/>
    </xf>
    <xf numFmtId="0" fontId="27" fillId="0" borderId="13" xfId="0" applyFont="1" applyBorder="1" applyAlignment="1">
      <alignment horizontal="center" vertical="center"/>
    </xf>
    <xf numFmtId="0" fontId="0" fillId="0" borderId="100" xfId="0" applyBorder="1" applyAlignment="1" applyProtection="1">
      <alignment horizontal="center" vertical="center"/>
    </xf>
    <xf numFmtId="0" fontId="0" fillId="0" borderId="101" xfId="0" applyBorder="1" applyAlignment="1" applyProtection="1">
      <alignment horizontal="center" vertical="center"/>
    </xf>
    <xf numFmtId="0" fontId="39" fillId="0" borderId="72" xfId="0" applyFont="1" applyBorder="1" applyAlignment="1" applyProtection="1">
      <alignment horizontal="right" vertical="center"/>
    </xf>
    <xf numFmtId="0" fontId="39" fillId="0" borderId="70" xfId="0" applyFont="1" applyBorder="1" applyAlignment="1" applyProtection="1">
      <alignment horizontal="right" vertical="center"/>
    </xf>
    <xf numFmtId="0" fontId="39" fillId="0" borderId="70" xfId="0" applyFont="1" applyBorder="1" applyAlignment="1" applyProtection="1">
      <alignment vertical="center"/>
    </xf>
    <xf numFmtId="0" fontId="39" fillId="0" borderId="71" xfId="0" applyFont="1" applyBorder="1" applyAlignment="1" applyProtection="1">
      <alignment vertical="center"/>
    </xf>
    <xf numFmtId="46" fontId="39" fillId="0" borderId="27" xfId="0" applyNumberFormat="1" applyFont="1" applyBorder="1" applyAlignment="1" applyProtection="1">
      <alignment vertical="center"/>
    </xf>
    <xf numFmtId="0" fontId="39" fillId="0" borderId="26" xfId="0" applyFont="1" applyBorder="1" applyAlignment="1" applyProtection="1">
      <alignment horizontal="center" vertical="center"/>
    </xf>
    <xf numFmtId="0" fontId="39" fillId="0" borderId="0" xfId="0" applyFont="1" applyAlignment="1" applyProtection="1">
      <alignment horizontal="center" vertical="center"/>
    </xf>
    <xf numFmtId="46" fontId="40" fillId="0" borderId="72" xfId="0" applyNumberFormat="1" applyFont="1" applyBorder="1" applyAlignment="1" applyProtection="1">
      <alignment vertical="center"/>
    </xf>
    <xf numFmtId="46" fontId="39" fillId="0" borderId="71" xfId="0" applyNumberFormat="1" applyFont="1" applyBorder="1" applyAlignment="1" applyProtection="1">
      <alignment vertical="center"/>
    </xf>
    <xf numFmtId="46" fontId="39" fillId="0" borderId="26" xfId="0" applyNumberFormat="1" applyFont="1" applyBorder="1" applyAlignment="1" applyProtection="1">
      <alignment vertical="center"/>
    </xf>
    <xf numFmtId="46" fontId="39" fillId="0" borderId="0" xfId="0" applyNumberFormat="1" applyFont="1" applyAlignment="1" applyProtection="1">
      <alignment vertical="center"/>
    </xf>
    <xf numFmtId="0" fontId="39" fillId="0" borderId="72" xfId="0" applyNumberFormat="1" applyFont="1" applyBorder="1" applyAlignment="1" applyProtection="1">
      <alignment vertical="center"/>
    </xf>
    <xf numFmtId="0" fontId="39" fillId="0" borderId="71" xfId="0" applyNumberFormat="1" applyFont="1" applyBorder="1" applyAlignment="1" applyProtection="1">
      <alignment vertical="center"/>
    </xf>
    <xf numFmtId="0" fontId="39" fillId="0" borderId="18" xfId="0" applyFont="1" applyBorder="1" applyAlignment="1" applyProtection="1">
      <alignment horizontal="right" vertical="center"/>
    </xf>
    <xf numFmtId="46" fontId="39" fillId="0" borderId="72" xfId="0" applyNumberFormat="1" applyFont="1" applyBorder="1" applyAlignment="1" applyProtection="1">
      <alignment vertical="center"/>
    </xf>
    <xf numFmtId="0" fontId="39" fillId="0" borderId="0" xfId="0" applyFont="1" applyBorder="1" applyAlignment="1" applyProtection="1">
      <alignment horizontal="right" vertical="center"/>
    </xf>
    <xf numFmtId="0" fontId="39" fillId="0" borderId="60" xfId="0" applyFont="1" applyBorder="1" applyAlignment="1" applyProtection="1">
      <alignment horizontal="right" vertical="center"/>
    </xf>
    <xf numFmtId="0" fontId="44" fillId="0" borderId="0" xfId="0" applyFont="1" applyBorder="1" applyAlignment="1" applyProtection="1">
      <alignment horizontal="right" wrapText="1"/>
    </xf>
    <xf numFmtId="0" fontId="45" fillId="0" borderId="0" xfId="0" applyFont="1" applyAlignment="1" applyProtection="1">
      <alignment horizontal="center" wrapText="1"/>
    </xf>
    <xf numFmtId="0" fontId="44" fillId="0" borderId="0" xfId="0" applyFont="1" applyAlignment="1" applyProtection="1">
      <alignment horizontal="center" wrapText="1"/>
    </xf>
    <xf numFmtId="0" fontId="44" fillId="0" borderId="1" xfId="0" applyFont="1" applyBorder="1" applyAlignment="1" applyProtection="1">
      <alignment horizontal="center" wrapText="1"/>
    </xf>
    <xf numFmtId="0" fontId="39" fillId="0" borderId="86" xfId="0" applyFont="1" applyBorder="1" applyAlignment="1" applyProtection="1">
      <alignment horizontal="right" vertical="center"/>
    </xf>
    <xf numFmtId="0" fontId="39" fillId="0" borderId="87" xfId="0" applyFont="1" applyBorder="1" applyAlignment="1" applyProtection="1">
      <alignment horizontal="right" vertical="center"/>
    </xf>
    <xf numFmtId="0" fontId="47" fillId="0" borderId="0" xfId="0" applyFont="1" applyBorder="1" applyAlignment="1" applyProtection="1">
      <alignment horizontal="right" vertical="center"/>
    </xf>
    <xf numFmtId="0" fontId="47" fillId="0" borderId="60" xfId="0" applyFont="1" applyBorder="1" applyAlignment="1" applyProtection="1">
      <alignment horizontal="right" vertical="center"/>
    </xf>
    <xf numFmtId="0" fontId="41" fillId="0" borderId="0" xfId="0" applyFont="1" applyAlignment="1" applyProtection="1">
      <alignment horizontal="right" vertical="center"/>
    </xf>
    <xf numFmtId="0" fontId="45" fillId="0" borderId="0"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44" fillId="0" borderId="72" xfId="0" applyFont="1" applyBorder="1" applyAlignment="1" applyProtection="1">
      <alignment horizontal="center" vertical="center"/>
    </xf>
    <xf numFmtId="0" fontId="44" fillId="0" borderId="70" xfId="0" applyFont="1" applyBorder="1" applyAlignment="1" applyProtection="1">
      <alignment horizontal="center" vertical="center"/>
    </xf>
    <xf numFmtId="0" fontId="44" fillId="0" borderId="71" xfId="0" applyFont="1" applyBorder="1" applyAlignment="1" applyProtection="1">
      <alignment horizontal="center" vertical="center"/>
    </xf>
    <xf numFmtId="0" fontId="39" fillId="0" borderId="26" xfId="0" applyFont="1" applyBorder="1" applyAlignment="1" applyProtection="1">
      <alignment horizontal="right" vertical="center"/>
    </xf>
    <xf numFmtId="0" fontId="39" fillId="0" borderId="0" xfId="0" applyFont="1" applyAlignment="1" applyProtection="1">
      <alignment horizontal="right" vertical="center"/>
    </xf>
    <xf numFmtId="0" fontId="39" fillId="0" borderId="72" xfId="0" applyFont="1" applyBorder="1" applyAlignment="1" applyProtection="1">
      <alignment horizontal="center" vertical="center"/>
    </xf>
    <xf numFmtId="0" fontId="39" fillId="0" borderId="71" xfId="0" applyFont="1" applyBorder="1" applyAlignment="1" applyProtection="1">
      <alignment horizontal="center" vertical="center"/>
    </xf>
    <xf numFmtId="0" fontId="39" fillId="0" borderId="77" xfId="0" applyFont="1" applyBorder="1" applyAlignment="1" applyProtection="1">
      <alignment vertical="center"/>
    </xf>
    <xf numFmtId="0" fontId="39" fillId="0" borderId="26" xfId="0" applyFont="1" applyBorder="1" applyAlignment="1" applyProtection="1">
      <alignment horizontal="right"/>
    </xf>
    <xf numFmtId="0" fontId="39" fillId="0" borderId="0" xfId="0" applyFont="1" applyAlignment="1" applyProtection="1">
      <alignment horizontal="right"/>
    </xf>
    <xf numFmtId="0" fontId="55" fillId="0" borderId="0" xfId="0" applyFont="1" applyFill="1" applyBorder="1" applyAlignment="1" applyProtection="1">
      <alignment horizontal="left" wrapText="1"/>
    </xf>
    <xf numFmtId="0" fontId="41" fillId="0" borderId="86" xfId="0" applyFont="1" applyBorder="1" applyAlignment="1" applyProtection="1">
      <alignment horizontal="right" vertical="center"/>
    </xf>
    <xf numFmtId="0" fontId="41" fillId="0" borderId="87" xfId="0" applyFont="1" applyBorder="1" applyAlignment="1" applyProtection="1">
      <alignment horizontal="right" vertical="center"/>
    </xf>
    <xf numFmtId="0" fontId="50" fillId="0" borderId="0" xfId="0" applyFont="1" applyBorder="1" applyAlignment="1" applyProtection="1">
      <alignment horizontal="right" vertical="center"/>
    </xf>
    <xf numFmtId="0" fontId="50" fillId="0" borderId="60" xfId="0" applyFont="1" applyBorder="1" applyAlignment="1" applyProtection="1">
      <alignment horizontal="right" vertical="center"/>
    </xf>
    <xf numFmtId="0" fontId="44" fillId="0" borderId="0" xfId="0" applyFont="1" applyBorder="1" applyAlignment="1" applyProtection="1">
      <alignment horizontal="center" wrapText="1"/>
    </xf>
    <xf numFmtId="0" fontId="44" fillId="0" borderId="0" xfId="0" applyFont="1" applyBorder="1" applyAlignment="1" applyProtection="1">
      <alignment horizontal="right" vertical="center"/>
    </xf>
    <xf numFmtId="0" fontId="49" fillId="0" borderId="0" xfId="0" applyFont="1" applyFill="1" applyBorder="1" applyAlignment="1" applyProtection="1">
      <alignment horizontal="left" wrapText="1"/>
    </xf>
    <xf numFmtId="0" fontId="41" fillId="0" borderId="0" xfId="0" applyFont="1" applyBorder="1" applyAlignment="1" applyProtection="1">
      <alignment horizontal="right" vertical="center"/>
    </xf>
    <xf numFmtId="179" fontId="39" fillId="0" borderId="27" xfId="0" applyNumberFormat="1" applyFont="1" applyBorder="1" applyAlignment="1" applyProtection="1">
      <alignment vertical="center"/>
    </xf>
    <xf numFmtId="0" fontId="50" fillId="0" borderId="0" xfId="0" applyFont="1" applyAlignment="1" applyProtection="1">
      <alignment vertical="center" wrapText="1"/>
    </xf>
    <xf numFmtId="46" fontId="40" fillId="0" borderId="71" xfId="0" applyNumberFormat="1" applyFont="1" applyBorder="1" applyAlignment="1" applyProtection="1">
      <alignment vertical="center"/>
    </xf>
    <xf numFmtId="0" fontId="48" fillId="0" borderId="0" xfId="0" applyFont="1" applyBorder="1" applyAlignment="1" applyProtection="1">
      <alignment horizontal="right" vertical="center"/>
    </xf>
    <xf numFmtId="14" fontId="39" fillId="0" borderId="0" xfId="0" applyNumberFormat="1" applyFont="1" applyBorder="1" applyAlignment="1" applyProtection="1">
      <alignment horizontal="center"/>
    </xf>
    <xf numFmtId="0" fontId="50" fillId="0" borderId="26" xfId="0" applyFont="1" applyBorder="1" applyAlignment="1" applyProtection="1">
      <alignment horizontal="right" vertical="center" wrapText="1"/>
    </xf>
    <xf numFmtId="0" fontId="50" fillId="0" borderId="0" xfId="0" applyFont="1" applyBorder="1" applyAlignment="1" applyProtection="1">
      <alignment horizontal="right" vertical="center" wrapText="1"/>
    </xf>
    <xf numFmtId="0" fontId="50" fillId="0" borderId="60" xfId="0" applyFont="1" applyBorder="1" applyAlignment="1" applyProtection="1">
      <alignment horizontal="right" vertical="center" wrapText="1"/>
    </xf>
    <xf numFmtId="179" fontId="40" fillId="0" borderId="0" xfId="0" applyNumberFormat="1" applyFont="1" applyBorder="1" applyAlignment="1" applyProtection="1">
      <alignment vertical="center"/>
    </xf>
    <xf numFmtId="179" fontId="39" fillId="0" borderId="0" xfId="0" applyNumberFormat="1" applyFont="1" applyBorder="1" applyAlignment="1" applyProtection="1">
      <alignment vertical="center"/>
    </xf>
    <xf numFmtId="0" fontId="40" fillId="0" borderId="0" xfId="0" applyNumberFormat="1" applyFont="1" applyBorder="1" applyAlignment="1" applyProtection="1">
      <alignment vertical="center"/>
    </xf>
    <xf numFmtId="0" fontId="39" fillId="0" borderId="0" xfId="0" applyNumberFormat="1" applyFont="1" applyBorder="1" applyAlignment="1" applyProtection="1">
      <alignment vertical="center"/>
    </xf>
    <xf numFmtId="46" fontId="39" fillId="0" borderId="0" xfId="0" applyNumberFormat="1" applyFont="1" applyBorder="1" applyAlignment="1" applyProtection="1">
      <alignment vertical="center"/>
    </xf>
    <xf numFmtId="0" fontId="39" fillId="0" borderId="0" xfId="0" applyFont="1" applyBorder="1" applyAlignment="1" applyProtection="1">
      <alignment vertical="center"/>
    </xf>
    <xf numFmtId="46" fontId="0" fillId="0" borderId="0" xfId="0" applyNumberFormat="1" applyBorder="1" applyAlignment="1" applyProtection="1">
      <alignment vertical="center"/>
    </xf>
    <xf numFmtId="0" fontId="39" fillId="0" borderId="0" xfId="0" applyFont="1" applyBorder="1" applyAlignment="1" applyProtection="1">
      <alignment horizontal="right"/>
    </xf>
    <xf numFmtId="0" fontId="53" fillId="0" borderId="86" xfId="0" applyFont="1" applyBorder="1" applyAlignment="1" applyProtection="1">
      <alignment vertical="top" wrapText="1"/>
    </xf>
    <xf numFmtId="0" fontId="53" fillId="0" borderId="87" xfId="0" applyFont="1" applyBorder="1" applyAlignment="1" applyProtection="1">
      <alignment vertical="top" wrapText="1"/>
    </xf>
    <xf numFmtId="0" fontId="53" fillId="0" borderId="0" xfId="0" applyFont="1" applyBorder="1" applyAlignment="1" applyProtection="1">
      <alignment vertical="top" wrapText="1"/>
    </xf>
    <xf numFmtId="0" fontId="53" fillId="0" borderId="60" xfId="0" applyFont="1" applyBorder="1" applyAlignment="1" applyProtection="1">
      <alignment vertical="top" wrapText="1"/>
    </xf>
    <xf numFmtId="0" fontId="53" fillId="0" borderId="1" xfId="0" applyFont="1" applyBorder="1" applyAlignment="1" applyProtection="1">
      <alignment vertical="top" wrapText="1"/>
    </xf>
    <xf numFmtId="0" fontId="53" fillId="0" borderId="88" xfId="0" applyFont="1" applyBorder="1" applyAlignment="1" applyProtection="1">
      <alignment vertical="top" wrapText="1"/>
    </xf>
    <xf numFmtId="0" fontId="0" fillId="0" borderId="85" xfId="0" applyBorder="1" applyAlignment="1" applyProtection="1">
      <alignment vertical="top"/>
    </xf>
    <xf numFmtId="0" fontId="0" fillId="0" borderId="26" xfId="0" applyBorder="1" applyAlignment="1" applyProtection="1">
      <alignment vertical="top"/>
    </xf>
    <xf numFmtId="0" fontId="0" fillId="0" borderId="24" xfId="0" applyBorder="1" applyAlignment="1" applyProtection="1">
      <alignment vertical="top"/>
    </xf>
    <xf numFmtId="0" fontId="0" fillId="0" borderId="77" xfId="0" applyBorder="1" applyAlignment="1">
      <alignment horizontal="right" vertical="center"/>
    </xf>
    <xf numFmtId="0" fontId="0" fillId="0" borderId="77" xfId="0" applyBorder="1" applyAlignment="1">
      <alignment vertical="center"/>
    </xf>
    <xf numFmtId="0" fontId="0" fillId="0" borderId="72"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33" fontId="0" fillId="0" borderId="77" xfId="0" applyNumberFormat="1" applyBorder="1" applyAlignment="1">
      <alignment horizontal="right" vertical="center"/>
    </xf>
    <xf numFmtId="0" fontId="0" fillId="0" borderId="99" xfId="0" applyBorder="1" applyAlignment="1" applyProtection="1">
      <alignment horizontal="center" vertical="center"/>
    </xf>
    <xf numFmtId="0" fontId="0" fillId="0" borderId="102" xfId="0" applyBorder="1" applyAlignment="1" applyProtection="1">
      <alignment horizontal="center" vertical="center"/>
    </xf>
    <xf numFmtId="0" fontId="0" fillId="0" borderId="103" xfId="0" applyBorder="1" applyAlignment="1" applyProtection="1">
      <alignment horizontal="center" vertical="center"/>
    </xf>
    <xf numFmtId="0" fontId="0" fillId="0" borderId="105" xfId="0" applyBorder="1" applyAlignment="1" applyProtection="1">
      <alignment horizontal="center" vertical="center"/>
    </xf>
    <xf numFmtId="0" fontId="0" fillId="0" borderId="106" xfId="0" applyBorder="1" applyAlignment="1" applyProtection="1">
      <alignment horizontal="center" vertical="center"/>
    </xf>
    <xf numFmtId="0" fontId="0" fillId="0" borderId="104" xfId="0" applyBorder="1" applyAlignment="1" applyProtection="1">
      <alignment horizontal="center" vertical="center"/>
    </xf>
    <xf numFmtId="0" fontId="0" fillId="0" borderId="107" xfId="0" applyBorder="1" applyAlignment="1" applyProtection="1">
      <alignment horizontal="center" vertical="center"/>
    </xf>
    <xf numFmtId="0" fontId="0" fillId="0" borderId="0" xfId="0" applyAlignment="1">
      <alignment horizontal="right" vertical="center"/>
    </xf>
    <xf numFmtId="0" fontId="0" fillId="0" borderId="60" xfId="0" applyBorder="1" applyAlignment="1">
      <alignment horizontal="right" vertical="center"/>
    </xf>
    <xf numFmtId="0" fontId="0" fillId="0" borderId="0" xfId="0" applyAlignment="1" applyProtection="1">
      <alignment horizontal="right" vertical="center"/>
    </xf>
    <xf numFmtId="0" fontId="0" fillId="0" borderId="60" xfId="0" applyBorder="1" applyAlignment="1" applyProtection="1">
      <alignment horizontal="right" vertical="center"/>
    </xf>
    <xf numFmtId="0" fontId="17" fillId="0" borderId="43" xfId="0" applyFont="1" applyFill="1" applyBorder="1" applyAlignment="1">
      <alignment horizontal="center" vertical="center"/>
    </xf>
    <xf numFmtId="0" fontId="65" fillId="0" borderId="70" xfId="0" applyFont="1" applyBorder="1" applyAlignment="1" applyProtection="1">
      <alignment horizontal="left" vertical="center" wrapText="1"/>
    </xf>
    <xf numFmtId="0" fontId="65" fillId="0" borderId="71" xfId="0" applyFont="1" applyBorder="1" applyAlignment="1" applyProtection="1">
      <alignment horizontal="left" vertical="center" wrapText="1"/>
    </xf>
    <xf numFmtId="0" fontId="62" fillId="0" borderId="111" xfId="0" applyFont="1" applyBorder="1" applyAlignment="1" applyProtection="1">
      <alignment horizontal="center" vertical="center"/>
    </xf>
    <xf numFmtId="0" fontId="24" fillId="0" borderId="111" xfId="0" applyFont="1" applyBorder="1" applyAlignment="1" applyProtection="1">
      <alignment horizontal="center" vertical="center"/>
    </xf>
    <xf numFmtId="0" fontId="62" fillId="0" borderId="89" xfId="0" applyFont="1" applyBorder="1" applyAlignment="1" applyProtection="1">
      <alignment vertical="center" wrapText="1"/>
    </xf>
    <xf numFmtId="0" fontId="62" fillId="0" borderId="27" xfId="0" applyFont="1" applyBorder="1" applyAlignment="1" applyProtection="1">
      <alignment vertical="center" wrapText="1"/>
    </xf>
    <xf numFmtId="0" fontId="24" fillId="0" borderId="114" xfId="0" applyFont="1" applyBorder="1" applyAlignment="1" applyProtection="1">
      <alignment horizontal="left" vertical="center" wrapText="1"/>
    </xf>
    <xf numFmtId="0" fontId="24" fillId="0" borderId="89" xfId="0" applyFont="1" applyBorder="1" applyAlignment="1" applyProtection="1">
      <alignment horizontal="left" vertical="center" wrapText="1"/>
    </xf>
    <xf numFmtId="0" fontId="24" fillId="0" borderId="27" xfId="0" applyFont="1" applyBorder="1" applyAlignment="1" applyProtection="1">
      <alignment horizontal="left" vertical="center" wrapText="1"/>
    </xf>
    <xf numFmtId="0" fontId="24" fillId="0" borderId="70" xfId="0" applyFont="1" applyBorder="1" applyAlignment="1" applyProtection="1">
      <alignment horizontal="left" vertical="center" wrapText="1"/>
    </xf>
    <xf numFmtId="0" fontId="24" fillId="0" borderId="71" xfId="0" applyFont="1" applyBorder="1" applyAlignment="1" applyProtection="1">
      <alignment horizontal="left" vertical="center" wrapText="1"/>
    </xf>
    <xf numFmtId="0" fontId="62" fillId="0" borderId="114" xfId="0" applyFont="1" applyBorder="1" applyAlignment="1" applyProtection="1">
      <alignment vertical="center" wrapText="1"/>
    </xf>
    <xf numFmtId="0" fontId="24" fillId="0" borderId="18" xfId="0" applyFont="1" applyBorder="1" applyAlignment="1" applyProtection="1">
      <alignment horizontal="left" vertical="center" wrapText="1"/>
    </xf>
    <xf numFmtId="0" fontId="24" fillId="0" borderId="112" xfId="0" applyFont="1" applyBorder="1" applyAlignment="1" applyProtection="1">
      <alignment horizontal="left" vertical="center" wrapText="1"/>
    </xf>
    <xf numFmtId="0" fontId="24" fillId="0" borderId="70" xfId="0" applyFont="1" applyBorder="1" applyAlignment="1" applyProtection="1">
      <alignment horizontal="left" vertical="top" wrapText="1"/>
    </xf>
    <xf numFmtId="0" fontId="24" fillId="0" borderId="71" xfId="0" applyFont="1" applyBorder="1" applyAlignment="1" applyProtection="1">
      <alignment horizontal="left" vertical="top" wrapText="1"/>
    </xf>
    <xf numFmtId="0" fontId="24" fillId="0" borderId="18" xfId="0" applyFont="1" applyBorder="1" applyAlignment="1" applyProtection="1">
      <alignment horizontal="left" vertical="center" wrapText="1" shrinkToFit="1"/>
    </xf>
    <xf numFmtId="0" fontId="24" fillId="0" borderId="112" xfId="0" applyFont="1" applyBorder="1" applyAlignment="1" applyProtection="1">
      <alignment horizontal="left" vertical="center" wrapText="1" shrinkToFit="1"/>
    </xf>
    <xf numFmtId="0" fontId="24" fillId="0" borderId="18" xfId="0" applyFont="1" applyBorder="1" applyAlignment="1" applyProtection="1">
      <alignment horizontal="left" vertical="top" wrapText="1"/>
    </xf>
    <xf numFmtId="0" fontId="24" fillId="0" borderId="112" xfId="0" applyFont="1" applyBorder="1" applyAlignment="1" applyProtection="1">
      <alignment horizontal="left" vertical="top" wrapText="1"/>
    </xf>
    <xf numFmtId="0" fontId="24" fillId="0" borderId="0" xfId="0" applyFont="1" applyBorder="1" applyAlignment="1" applyProtection="1">
      <alignment horizontal="left" vertical="top" wrapText="1"/>
    </xf>
    <xf numFmtId="0" fontId="24" fillId="0" borderId="60" xfId="0" applyFont="1" applyBorder="1" applyAlignment="1" applyProtection="1">
      <alignment horizontal="left" vertical="top" wrapText="1"/>
    </xf>
    <xf numFmtId="0" fontId="61" fillId="0" borderId="0" xfId="0" applyFont="1" applyAlignment="1" applyProtection="1">
      <alignment horizontal="left" vertical="center"/>
    </xf>
    <xf numFmtId="0" fontId="62" fillId="0" borderId="114" xfId="0" applyFont="1" applyBorder="1" applyAlignment="1" applyProtection="1">
      <alignment horizontal="left" vertical="center" wrapText="1"/>
    </xf>
    <xf numFmtId="0" fontId="62" fillId="0" borderId="89" xfId="0" applyFont="1" applyBorder="1" applyAlignment="1" applyProtection="1">
      <alignment horizontal="left" vertical="center" wrapText="1"/>
    </xf>
    <xf numFmtId="0" fontId="62" fillId="0" borderId="27" xfId="0" applyFont="1" applyBorder="1" applyAlignment="1" applyProtection="1">
      <alignment horizontal="left" vertical="center" wrapText="1"/>
    </xf>
    <xf numFmtId="0" fontId="62" fillId="0" borderId="113" xfId="0" applyFont="1" applyBorder="1" applyAlignment="1" applyProtection="1">
      <alignment vertical="center" wrapText="1"/>
    </xf>
    <xf numFmtId="0" fontId="62" fillId="0" borderId="26" xfId="0" applyFont="1" applyBorder="1" applyAlignment="1" applyProtection="1">
      <alignment vertical="center" wrapText="1"/>
    </xf>
    <xf numFmtId="0" fontId="62" fillId="0" borderId="24" xfId="0" applyFont="1" applyBorder="1" applyAlignment="1" applyProtection="1">
      <alignment vertical="center" wrapText="1"/>
    </xf>
    <xf numFmtId="0" fontId="62" fillId="0" borderId="114" xfId="0" applyFont="1" applyBorder="1" applyAlignment="1" applyProtection="1">
      <alignment horizontal="center" vertical="center" wrapText="1"/>
    </xf>
    <xf numFmtId="0" fontId="62" fillId="0" borderId="89" xfId="0" applyFont="1" applyBorder="1" applyAlignment="1" applyProtection="1">
      <alignment horizontal="center" vertical="center" wrapText="1"/>
    </xf>
    <xf numFmtId="0" fontId="62" fillId="0" borderId="27" xfId="0" applyFont="1" applyBorder="1" applyAlignment="1" applyProtection="1">
      <alignment horizontal="center" vertical="center" wrapText="1"/>
    </xf>
    <xf numFmtId="0" fontId="24" fillId="0" borderId="0" xfId="0" applyFont="1" applyBorder="1" applyAlignment="1" applyProtection="1">
      <alignment horizontal="left" vertical="center" wrapText="1"/>
    </xf>
    <xf numFmtId="0" fontId="24" fillId="0" borderId="60" xfId="0" applyFont="1" applyBorder="1" applyAlignment="1" applyProtection="1">
      <alignment horizontal="left" vertical="center" wrapText="1"/>
    </xf>
    <xf numFmtId="0" fontId="68" fillId="0" borderId="114" xfId="0" applyFont="1" applyBorder="1" applyAlignment="1" applyProtection="1">
      <alignment horizontal="left" vertical="center"/>
    </xf>
    <xf numFmtId="0" fontId="68" fillId="0" borderId="89" xfId="0" applyFont="1" applyBorder="1" applyAlignment="1" applyProtection="1">
      <alignment horizontal="left" vertical="center"/>
    </xf>
    <xf numFmtId="0" fontId="68" fillId="0" borderId="27" xfId="0" applyFont="1" applyBorder="1" applyAlignment="1" applyProtection="1">
      <alignment horizontal="left" vertical="center"/>
    </xf>
    <xf numFmtId="0" fontId="62" fillId="0" borderId="72" xfId="0" applyFont="1" applyBorder="1" applyAlignment="1" applyProtection="1">
      <alignment horizontal="center" vertical="center"/>
    </xf>
    <xf numFmtId="0" fontId="24" fillId="0" borderId="72" xfId="0" applyFont="1" applyBorder="1" applyAlignment="1" applyProtection="1">
      <alignment horizontal="center" vertical="center"/>
    </xf>
    <xf numFmtId="0" fontId="24" fillId="0" borderId="70" xfId="0" applyFont="1" applyBorder="1" applyAlignment="1" applyProtection="1">
      <alignment horizontal="center" vertical="center"/>
    </xf>
    <xf numFmtId="0" fontId="24" fillId="0" borderId="71" xfId="0" applyFont="1" applyBorder="1" applyAlignment="1" applyProtection="1">
      <alignment horizontal="center" vertical="center"/>
    </xf>
    <xf numFmtId="0" fontId="62" fillId="0" borderId="114" xfId="0" applyFont="1" applyBorder="1" applyAlignment="1" applyProtection="1">
      <alignment vertical="center"/>
    </xf>
    <xf numFmtId="0" fontId="62" fillId="0" borderId="89" xfId="0" applyFont="1" applyBorder="1" applyAlignment="1" applyProtection="1">
      <alignment vertical="center"/>
    </xf>
    <xf numFmtId="0" fontId="62" fillId="0" borderId="27" xfId="0" applyFont="1" applyBorder="1" applyAlignment="1" applyProtection="1">
      <alignment vertical="center"/>
    </xf>
    <xf numFmtId="0" fontId="24" fillId="0" borderId="70" xfId="0" applyFont="1" applyBorder="1" applyAlignment="1" applyProtection="1">
      <alignment horizontal="left" vertical="center" shrinkToFit="1"/>
    </xf>
    <xf numFmtId="0" fontId="24" fillId="0" borderId="71" xfId="0" applyFont="1" applyBorder="1" applyAlignment="1" applyProtection="1">
      <alignment horizontal="left" vertical="center" shrinkToFit="1"/>
    </xf>
    <xf numFmtId="0" fontId="24" fillId="0" borderId="70" xfId="0" applyFont="1" applyBorder="1" applyAlignment="1" applyProtection="1">
      <alignment horizontal="left" vertical="center" wrapText="1" shrinkToFit="1"/>
    </xf>
    <xf numFmtId="0" fontId="24" fillId="0" borderId="71" xfId="0" applyFont="1" applyBorder="1" applyAlignment="1" applyProtection="1">
      <alignment horizontal="left" vertical="center" wrapText="1" shrinkToFit="1"/>
    </xf>
    <xf numFmtId="0" fontId="24" fillId="0" borderId="114" xfId="0" applyFont="1" applyBorder="1" applyAlignment="1" applyProtection="1">
      <alignment horizontal="left" vertical="center"/>
    </xf>
    <xf numFmtId="0" fontId="24" fillId="0" borderId="89" xfId="0" applyFont="1" applyBorder="1" applyAlignment="1" applyProtection="1">
      <alignment horizontal="left" vertical="center"/>
    </xf>
    <xf numFmtId="0" fontId="65" fillId="0" borderId="113" xfId="0" applyFont="1" applyBorder="1" applyAlignment="1" applyProtection="1">
      <alignment horizontal="left" vertical="center"/>
    </xf>
    <xf numFmtId="0" fontId="65" fillId="0" borderId="112" xfId="0" applyFont="1" applyBorder="1" applyAlignment="1" applyProtection="1">
      <alignment horizontal="left" vertical="center"/>
    </xf>
    <xf numFmtId="0" fontId="65" fillId="0" borderId="26" xfId="0" applyFont="1" applyBorder="1" applyAlignment="1" applyProtection="1">
      <alignment horizontal="left" vertical="center"/>
    </xf>
    <xf numFmtId="0" fontId="65" fillId="0" borderId="60" xfId="0" applyFont="1" applyBorder="1" applyAlignment="1" applyProtection="1">
      <alignment horizontal="left" vertical="center"/>
    </xf>
    <xf numFmtId="0" fontId="65" fillId="0" borderId="24" xfId="0" applyFont="1" applyBorder="1" applyAlignment="1" applyProtection="1">
      <alignment horizontal="left" vertical="center"/>
    </xf>
    <xf numFmtId="0" fontId="65" fillId="0" borderId="88" xfId="0" applyFont="1" applyBorder="1" applyAlignment="1" applyProtection="1">
      <alignment horizontal="left" vertical="center"/>
    </xf>
    <xf numFmtId="0" fontId="24" fillId="0" borderId="27" xfId="0" applyFont="1" applyBorder="1" applyAlignment="1" applyProtection="1">
      <alignment horizontal="left" vertical="center"/>
    </xf>
    <xf numFmtId="0" fontId="65" fillId="0" borderId="85" xfId="0" applyFont="1" applyBorder="1" applyAlignment="1" applyProtection="1">
      <alignment horizontal="left" vertical="center"/>
    </xf>
    <xf numFmtId="0" fontId="65" fillId="0" borderId="18" xfId="0" applyFont="1" applyBorder="1" applyAlignment="1" applyProtection="1">
      <alignment horizontal="left" vertical="center"/>
    </xf>
    <xf numFmtId="0" fontId="65" fillId="0" borderId="0" xfId="0" applyFont="1" applyBorder="1" applyAlignment="1" applyProtection="1">
      <alignment horizontal="left" vertical="center"/>
    </xf>
    <xf numFmtId="0" fontId="65" fillId="0" borderId="1" xfId="0" applyFont="1" applyBorder="1" applyAlignment="1" applyProtection="1">
      <alignment horizontal="left" vertical="center"/>
    </xf>
    <xf numFmtId="0" fontId="65" fillId="0" borderId="18" xfId="0" applyFont="1" applyBorder="1" applyAlignment="1" applyProtection="1">
      <alignment horizontal="left" vertical="top" wrapText="1"/>
    </xf>
    <xf numFmtId="0" fontId="65" fillId="0" borderId="112" xfId="0" applyFont="1" applyBorder="1" applyAlignment="1" applyProtection="1">
      <alignment horizontal="left" vertical="top" wrapText="1"/>
    </xf>
    <xf numFmtId="0" fontId="65" fillId="0" borderId="70" xfId="0" applyFont="1" applyBorder="1" applyAlignment="1" applyProtection="1">
      <alignment horizontal="left" vertical="top" wrapText="1"/>
    </xf>
    <xf numFmtId="0" fontId="65" fillId="0" borderId="71" xfId="0" applyFont="1" applyBorder="1" applyAlignment="1" applyProtection="1">
      <alignment horizontal="left" vertical="top"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CC"/>
      <color rgb="FFFFFFE1"/>
      <color rgb="FFFFF0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156191</xdr:colOff>
      <xdr:row>124</xdr:row>
      <xdr:rowOff>76200</xdr:rowOff>
    </xdr:from>
    <xdr:to>
      <xdr:col>30</xdr:col>
      <xdr:colOff>105791</xdr:colOff>
      <xdr:row>128</xdr:row>
      <xdr:rowOff>192428</xdr:rowOff>
    </xdr:to>
    <xdr:pic>
      <xdr:nvPicPr>
        <xdr:cNvPr id="2" name="図 1">
          <a:extLst>
            <a:ext uri="{FF2B5EF4-FFF2-40B4-BE49-F238E27FC236}">
              <a16:creationId xmlns:a16="http://schemas.microsoft.com/office/drawing/2014/main" id="{D19FA905-8450-4BA8-996A-8F00290AF5D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9820" y="34834286"/>
          <a:ext cx="864000" cy="900000"/>
        </a:xfrm>
        <a:prstGeom prst="rect">
          <a:avLst/>
        </a:prstGeom>
      </xdr:spPr>
    </xdr:pic>
    <xdr:clientData/>
  </xdr:twoCellAnchor>
  <xdr:oneCellAnchor>
    <xdr:from>
      <xdr:col>23</xdr:col>
      <xdr:colOff>65315</xdr:colOff>
      <xdr:row>124</xdr:row>
      <xdr:rowOff>235173</xdr:rowOff>
    </xdr:from>
    <xdr:ext cx="1360714" cy="425758"/>
    <xdr:sp macro="" textlink="">
      <xdr:nvSpPr>
        <xdr:cNvPr id="3" name="テキスト ボックス 2">
          <a:extLst>
            <a:ext uri="{FF2B5EF4-FFF2-40B4-BE49-F238E27FC236}">
              <a16:creationId xmlns:a16="http://schemas.microsoft.com/office/drawing/2014/main" id="{EAA43D10-58ED-4F1D-822D-F6077BE8410E}"/>
            </a:ext>
          </a:extLst>
        </xdr:cNvPr>
        <xdr:cNvSpPr txBox="1"/>
      </xdr:nvSpPr>
      <xdr:spPr>
        <a:xfrm>
          <a:off x="7293429" y="34242144"/>
          <a:ext cx="136071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000"/>
            <a:t>申請書ダウンロード</a:t>
          </a:r>
          <a:endParaRPr kumimoji="1" lang="en-US" altLang="ja-JP" sz="1000"/>
        </a:p>
        <a:p>
          <a:pPr algn="ctr"/>
          <a:r>
            <a:rPr kumimoji="1" lang="ja-JP" altLang="en-US" sz="1000"/>
            <a:t>（足立区公式ＨＰ）</a:t>
          </a:r>
          <a:endParaRPr kumimoji="1" lang="en-US" altLang="ja-JP" sz="1000"/>
        </a:p>
      </xdr:txBody>
    </xdr:sp>
    <xdr:clientData/>
  </xdr:oneCellAnchor>
  <xdr:twoCellAnchor>
    <xdr:from>
      <xdr:col>30</xdr:col>
      <xdr:colOff>16329</xdr:colOff>
      <xdr:row>122</xdr:row>
      <xdr:rowOff>81640</xdr:rowOff>
    </xdr:from>
    <xdr:to>
      <xdr:col>30</xdr:col>
      <xdr:colOff>266700</xdr:colOff>
      <xdr:row>124</xdr:row>
      <xdr:rowOff>59869</xdr:rowOff>
    </xdr:to>
    <xdr:sp macro="" textlink="">
      <xdr:nvSpPr>
        <xdr:cNvPr id="4" name="矢印: 左 3">
          <a:extLst>
            <a:ext uri="{FF2B5EF4-FFF2-40B4-BE49-F238E27FC236}">
              <a16:creationId xmlns:a16="http://schemas.microsoft.com/office/drawing/2014/main" id="{12D8BAC6-E6F1-4D00-84BE-865E99B01CF5}"/>
            </a:ext>
          </a:extLst>
        </xdr:cNvPr>
        <xdr:cNvSpPr/>
      </xdr:nvSpPr>
      <xdr:spPr>
        <a:xfrm rot="18826146">
          <a:off x="9775372" y="34518597"/>
          <a:ext cx="348344" cy="250371"/>
        </a:xfrm>
        <a:prstGeom prst="leftArrow">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104</xdr:row>
      <xdr:rowOff>69850</xdr:rowOff>
    </xdr:from>
    <xdr:to>
      <xdr:col>5</xdr:col>
      <xdr:colOff>5054600</xdr:colOff>
      <xdr:row>107</xdr:row>
      <xdr:rowOff>44450</xdr:rowOff>
    </xdr:to>
    <xdr:sp macro="" textlink="">
      <xdr:nvSpPr>
        <xdr:cNvPr id="2" name="テキスト ボックス 1">
          <a:extLst>
            <a:ext uri="{FF2B5EF4-FFF2-40B4-BE49-F238E27FC236}">
              <a16:creationId xmlns:a16="http://schemas.microsoft.com/office/drawing/2014/main" id="{8D733582-610C-43A0-B9C7-56BEAEC2FF8F}"/>
            </a:ext>
          </a:extLst>
        </xdr:cNvPr>
        <xdr:cNvSpPr txBox="1"/>
      </xdr:nvSpPr>
      <xdr:spPr>
        <a:xfrm>
          <a:off x="1501140" y="19638010"/>
          <a:ext cx="5328920" cy="378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保護者が忘れずに記入してください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1">
    <pageSetUpPr fitToPage="1"/>
  </sheetPr>
  <dimension ref="B1:CB294"/>
  <sheetViews>
    <sheetView showGridLines="0" tabSelected="1" view="pageBreakPreview" topLeftCell="A3" zoomScaleNormal="80" zoomScaleSheetLayoutView="100" workbookViewId="0">
      <selection activeCell="AA3" sqref="AA3:AD3"/>
    </sheetView>
  </sheetViews>
  <sheetFormatPr defaultRowHeight="13.2"/>
  <cols>
    <col min="1" max="1" width="1.77734375" customWidth="1"/>
    <col min="2" max="2" width="5.109375" customWidth="1"/>
    <col min="3" max="7" width="4.44140625" customWidth="1"/>
    <col min="8" max="8" width="7" customWidth="1"/>
    <col min="9" max="15" width="5.77734375" customWidth="1"/>
    <col min="16" max="16" width="5.21875" customWidth="1"/>
    <col min="17" max="21" width="4.44140625" customWidth="1"/>
    <col min="22" max="22" width="5.44140625" customWidth="1"/>
    <col min="23" max="25" width="4.44140625" customWidth="1"/>
    <col min="26" max="27" width="4.6640625" customWidth="1"/>
    <col min="28" max="34" width="4.44140625" customWidth="1"/>
    <col min="35" max="35" width="5.77734375" customWidth="1"/>
    <col min="36" max="36" width="4.44140625" customWidth="1"/>
    <col min="37" max="37" width="7.44140625" customWidth="1"/>
    <col min="38" max="38" width="1.77734375" customWidth="1"/>
    <col min="39" max="39" width="8.77734375" hidden="1" customWidth="1"/>
    <col min="40" max="40" width="8.88671875" hidden="1" customWidth="1"/>
    <col min="41" max="41" width="4.5546875" style="131" hidden="1" customWidth="1"/>
    <col min="42" max="50" width="7.77734375" style="131" hidden="1" customWidth="1"/>
    <col min="51" max="52" width="9.77734375" style="131" hidden="1" customWidth="1"/>
    <col min="53" max="55" width="7.77734375" style="131" hidden="1" customWidth="1"/>
    <col min="56" max="56" width="9.77734375" style="131" hidden="1" customWidth="1"/>
    <col min="57" max="57" width="7.77734375" style="131" hidden="1" customWidth="1"/>
    <col min="58" max="60" width="9.77734375" style="131" hidden="1" customWidth="1"/>
    <col min="61" max="61" width="3.5546875" style="131" hidden="1" customWidth="1"/>
    <col min="62" max="62" width="9.6640625" style="131" hidden="1" customWidth="1"/>
    <col min="63" max="65" width="4.5546875" style="131" hidden="1" customWidth="1"/>
    <col min="66" max="66" width="9.6640625" style="131" hidden="1" customWidth="1"/>
    <col min="67" max="67" width="4.5546875" style="131" hidden="1" customWidth="1"/>
    <col min="68" max="68" width="4.77734375" style="131" hidden="1" customWidth="1"/>
    <col min="69" max="69" width="11.88671875" style="131" hidden="1" customWidth="1"/>
    <col min="70" max="70" width="7.88671875" style="131" hidden="1" customWidth="1"/>
    <col min="71" max="71" width="4.77734375" style="131" hidden="1" customWidth="1"/>
    <col min="72" max="72" width="8.88671875" style="131" hidden="1" customWidth="1"/>
    <col min="73" max="73" width="4.77734375" style="131" hidden="1" customWidth="1"/>
    <col min="74" max="77" width="8.88671875" style="131" hidden="1" customWidth="1"/>
    <col min="78" max="78" width="8.88671875" hidden="1" customWidth="1"/>
    <col min="79" max="79" width="8.88671875" style="135" hidden="1" customWidth="1"/>
    <col min="80" max="80" width="8.88671875" style="131" hidden="1" customWidth="1"/>
  </cols>
  <sheetData>
    <row r="1" spans="2:38" ht="25.5" customHeight="1">
      <c r="C1" s="88"/>
      <c r="D1" s="773" t="s">
        <v>346</v>
      </c>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13"/>
    </row>
    <row r="2" spans="2:38" ht="7.95" customHeight="1">
      <c r="C2" s="383"/>
      <c r="D2" s="383"/>
      <c r="E2" s="383"/>
      <c r="F2" s="383"/>
      <c r="G2" s="383"/>
      <c r="H2" s="383"/>
      <c r="I2" s="383"/>
      <c r="J2" s="383"/>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13"/>
    </row>
    <row r="3" spans="2:38" ht="25.5" customHeight="1">
      <c r="B3" s="660" t="s">
        <v>181</v>
      </c>
      <c r="C3" s="660"/>
      <c r="D3" s="660"/>
      <c r="E3" s="660"/>
      <c r="F3" s="660"/>
      <c r="G3" s="660"/>
      <c r="H3" s="660"/>
      <c r="I3" s="660"/>
      <c r="J3" s="660"/>
      <c r="K3" s="660"/>
      <c r="L3" s="129" t="s">
        <v>335</v>
      </c>
      <c r="M3" s="89"/>
      <c r="N3" s="89"/>
      <c r="O3" s="89"/>
      <c r="P3" s="89"/>
      <c r="Q3" s="89"/>
      <c r="R3" s="89"/>
      <c r="S3" s="89"/>
      <c r="T3" s="89"/>
      <c r="U3" s="89"/>
      <c r="V3" s="10" t="s">
        <v>0</v>
      </c>
      <c r="W3" s="10"/>
      <c r="X3" s="10"/>
      <c r="Y3" s="653" t="s">
        <v>1</v>
      </c>
      <c r="Z3" s="654"/>
      <c r="AA3" s="655"/>
      <c r="AB3" s="655"/>
      <c r="AC3" s="658"/>
      <c r="AD3" s="658"/>
      <c r="AE3" s="12" t="s">
        <v>2</v>
      </c>
      <c r="AF3" s="655"/>
      <c r="AG3" s="655"/>
      <c r="AH3" s="12" t="s">
        <v>3</v>
      </c>
      <c r="AI3" s="655"/>
      <c r="AJ3" s="655"/>
      <c r="AK3" s="46" t="s">
        <v>4</v>
      </c>
    </row>
    <row r="4" spans="2:38" ht="25.5" customHeight="1">
      <c r="B4" s="661"/>
      <c r="C4" s="661"/>
      <c r="D4" s="661"/>
      <c r="E4" s="661"/>
      <c r="F4" s="661"/>
      <c r="G4" s="661"/>
      <c r="H4" s="661"/>
      <c r="I4" s="661"/>
      <c r="J4" s="661"/>
      <c r="K4" s="661"/>
      <c r="L4" s="661"/>
      <c r="M4" s="661"/>
      <c r="N4" s="661"/>
      <c r="O4" s="661"/>
      <c r="P4" s="661"/>
      <c r="Q4" s="661"/>
      <c r="R4" s="661"/>
      <c r="S4" s="661"/>
      <c r="T4" s="661"/>
      <c r="U4" s="661"/>
      <c r="V4" s="656" t="s">
        <v>5</v>
      </c>
      <c r="W4" s="656"/>
      <c r="X4" s="656"/>
      <c r="Y4" s="656"/>
      <c r="Z4" s="657"/>
      <c r="AA4" s="657"/>
      <c r="AB4" s="657"/>
      <c r="AC4" s="657"/>
      <c r="AD4" s="657"/>
      <c r="AE4" s="657"/>
      <c r="AF4" s="657"/>
      <c r="AG4" s="657"/>
      <c r="AH4" s="657"/>
      <c r="AI4" s="657"/>
      <c r="AJ4" s="657"/>
      <c r="AK4" s="657"/>
    </row>
    <row r="5" spans="2:38" ht="25.5" customHeight="1">
      <c r="B5" s="661"/>
      <c r="C5" s="661"/>
      <c r="D5" s="661"/>
      <c r="E5" s="661"/>
      <c r="F5" s="661"/>
      <c r="G5" s="661"/>
      <c r="H5" s="661"/>
      <c r="I5" s="661"/>
      <c r="J5" s="661"/>
      <c r="K5" s="661"/>
      <c r="L5" s="661"/>
      <c r="M5" s="661"/>
      <c r="N5" s="661"/>
      <c r="O5" s="661"/>
      <c r="P5" s="661"/>
      <c r="Q5" s="661"/>
      <c r="R5" s="661"/>
      <c r="S5" s="661"/>
      <c r="T5" s="661"/>
      <c r="U5" s="661"/>
      <c r="V5" s="656" t="s">
        <v>6</v>
      </c>
      <c r="W5" s="656"/>
      <c r="X5" s="656"/>
      <c r="Y5" s="656"/>
      <c r="Z5" s="657"/>
      <c r="AA5" s="657"/>
      <c r="AB5" s="657"/>
      <c r="AC5" s="657"/>
      <c r="AD5" s="657"/>
      <c r="AE5" s="657"/>
      <c r="AF5" s="657"/>
      <c r="AG5" s="657"/>
      <c r="AH5" s="657"/>
      <c r="AI5" s="657"/>
      <c r="AJ5" s="657"/>
      <c r="AK5" s="657"/>
    </row>
    <row r="6" spans="2:38" ht="25.5" customHeight="1">
      <c r="B6" s="661"/>
      <c r="C6" s="661"/>
      <c r="D6" s="661"/>
      <c r="E6" s="661"/>
      <c r="F6" s="661"/>
      <c r="G6" s="661"/>
      <c r="H6" s="661"/>
      <c r="I6" s="661"/>
      <c r="J6" s="661"/>
      <c r="K6" s="661"/>
      <c r="L6" s="661"/>
      <c r="M6" s="661"/>
      <c r="N6" s="661"/>
      <c r="O6" s="661"/>
      <c r="P6" s="661"/>
      <c r="Q6" s="661"/>
      <c r="R6" s="661"/>
      <c r="S6" s="661"/>
      <c r="T6" s="661"/>
      <c r="U6" s="661"/>
      <c r="V6" s="656" t="s">
        <v>7</v>
      </c>
      <c r="W6" s="656"/>
      <c r="X6" s="656"/>
      <c r="Y6" s="656"/>
      <c r="Z6" s="657"/>
      <c r="AA6" s="657"/>
      <c r="AB6" s="657"/>
      <c r="AC6" s="657"/>
      <c r="AD6" s="657"/>
      <c r="AE6" s="657"/>
      <c r="AF6" s="657"/>
      <c r="AG6" s="657"/>
      <c r="AH6" s="657"/>
      <c r="AI6" s="657"/>
      <c r="AJ6" s="657"/>
      <c r="AK6" s="657"/>
    </row>
    <row r="7" spans="2:38" ht="25.5" customHeight="1">
      <c r="B7" s="661"/>
      <c r="C7" s="661"/>
      <c r="D7" s="661"/>
      <c r="E7" s="661"/>
      <c r="F7" s="661"/>
      <c r="G7" s="661"/>
      <c r="H7" s="661"/>
      <c r="I7" s="661"/>
      <c r="J7" s="661"/>
      <c r="K7" s="661"/>
      <c r="L7" s="661"/>
      <c r="M7" s="661"/>
      <c r="N7" s="661"/>
      <c r="O7" s="661"/>
      <c r="P7" s="661"/>
      <c r="Q7" s="661"/>
      <c r="R7" s="661"/>
      <c r="S7" s="661"/>
      <c r="T7" s="661"/>
      <c r="U7" s="661"/>
      <c r="V7" s="656" t="s">
        <v>8</v>
      </c>
      <c r="W7" s="656"/>
      <c r="X7" s="656"/>
      <c r="Y7" s="47"/>
      <c r="Z7" s="659"/>
      <c r="AA7" s="659"/>
      <c r="AB7" s="662"/>
      <c r="AC7" s="48" t="s">
        <v>9</v>
      </c>
      <c r="AD7" s="663"/>
      <c r="AE7" s="667"/>
      <c r="AF7" s="667"/>
      <c r="AG7" s="667"/>
      <c r="AH7" s="48" t="s">
        <v>9</v>
      </c>
      <c r="AI7" s="659"/>
      <c r="AJ7" s="659"/>
      <c r="AK7" s="659"/>
    </row>
    <row r="8" spans="2:38" ht="25.5" customHeight="1">
      <c r="B8" s="661"/>
      <c r="C8" s="661"/>
      <c r="D8" s="661"/>
      <c r="E8" s="661"/>
      <c r="F8" s="661"/>
      <c r="G8" s="661"/>
      <c r="H8" s="661"/>
      <c r="I8" s="661"/>
      <c r="J8" s="661"/>
      <c r="K8" s="661"/>
      <c r="L8" s="661"/>
      <c r="M8" s="661"/>
      <c r="N8" s="661"/>
      <c r="O8" s="661"/>
      <c r="P8" s="661"/>
      <c r="Q8" s="661"/>
      <c r="R8" s="661"/>
      <c r="S8" s="661"/>
      <c r="T8" s="661"/>
      <c r="U8" s="661"/>
      <c r="V8" s="665" t="s">
        <v>10</v>
      </c>
      <c r="W8" s="665"/>
      <c r="X8" s="665"/>
      <c r="Y8" s="665"/>
      <c r="Z8" s="666"/>
      <c r="AA8" s="666"/>
      <c r="AB8" s="666"/>
      <c r="AC8" s="666"/>
      <c r="AD8" s="666"/>
      <c r="AE8" s="666"/>
      <c r="AF8" s="666"/>
      <c r="AG8" s="666"/>
      <c r="AH8" s="666"/>
      <c r="AI8" s="666"/>
      <c r="AJ8" s="666"/>
      <c r="AK8" s="666"/>
    </row>
    <row r="9" spans="2:38" ht="25.5" customHeight="1">
      <c r="B9" s="661"/>
      <c r="C9" s="661"/>
      <c r="D9" s="661"/>
      <c r="E9" s="661"/>
      <c r="F9" s="661"/>
      <c r="G9" s="661"/>
      <c r="H9" s="661"/>
      <c r="I9" s="661"/>
      <c r="J9" s="661"/>
      <c r="K9" s="661"/>
      <c r="L9" s="661"/>
      <c r="M9" s="661"/>
      <c r="N9" s="661"/>
      <c r="O9" s="661"/>
      <c r="P9" s="661"/>
      <c r="Q9" s="661"/>
      <c r="R9" s="661"/>
      <c r="S9" s="661"/>
      <c r="T9" s="661"/>
      <c r="U9" s="661"/>
      <c r="V9" s="656" t="s">
        <v>11</v>
      </c>
      <c r="W9" s="656"/>
      <c r="X9" s="656"/>
      <c r="Y9" s="656"/>
      <c r="Z9" s="659"/>
      <c r="AA9" s="659"/>
      <c r="AB9" s="662"/>
      <c r="AC9" s="48" t="s">
        <v>9</v>
      </c>
      <c r="AD9" s="663"/>
      <c r="AE9" s="664"/>
      <c r="AF9" s="664"/>
      <c r="AG9" s="664"/>
      <c r="AH9" s="48" t="s">
        <v>9</v>
      </c>
      <c r="AI9" s="659"/>
      <c r="AJ9" s="659"/>
      <c r="AK9" s="659"/>
    </row>
    <row r="10" spans="2:38" ht="21">
      <c r="B10" s="3" t="s">
        <v>12</v>
      </c>
      <c r="C10" s="4"/>
      <c r="D10" s="4"/>
      <c r="E10" s="4"/>
      <c r="F10" s="4"/>
      <c r="G10" s="4"/>
      <c r="H10" s="4"/>
      <c r="I10" s="4"/>
      <c r="J10" s="4"/>
      <c r="K10" s="4"/>
      <c r="L10" s="4"/>
      <c r="M10" s="4"/>
      <c r="N10" s="4"/>
      <c r="O10" s="4"/>
      <c r="P10" s="14"/>
      <c r="Q10" s="14"/>
      <c r="R10" s="14"/>
      <c r="S10" s="14"/>
      <c r="T10" s="14"/>
      <c r="U10" s="14"/>
      <c r="V10" s="668"/>
      <c r="W10" s="668"/>
      <c r="X10" s="668"/>
      <c r="Y10" s="668"/>
      <c r="Z10" s="668"/>
      <c r="AA10" s="668"/>
      <c r="AB10" s="668"/>
      <c r="AC10" s="668"/>
      <c r="AD10" s="668"/>
      <c r="AE10" s="668"/>
      <c r="AF10" s="668"/>
      <c r="AG10" s="668"/>
      <c r="AH10" s="668"/>
      <c r="AI10" s="668"/>
      <c r="AJ10" s="668"/>
      <c r="AK10" s="668"/>
    </row>
    <row r="11" spans="2:38" ht="21">
      <c r="B11" s="7" t="s">
        <v>13</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7.8"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c r="B13" s="340" t="s">
        <v>14</v>
      </c>
      <c r="C13" s="669" t="s">
        <v>15</v>
      </c>
      <c r="D13" s="670"/>
      <c r="E13" s="670"/>
      <c r="F13" s="670"/>
      <c r="G13" s="670"/>
      <c r="H13" s="671"/>
      <c r="I13" s="669" t="s">
        <v>16</v>
      </c>
      <c r="J13" s="670"/>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670"/>
      <c r="AI13" s="670"/>
      <c r="AJ13" s="672"/>
      <c r="AK13" s="671"/>
      <c r="AL13" s="57"/>
    </row>
    <row r="14" spans="2:38" ht="25.5" customHeight="1">
      <c r="B14" s="501">
        <v>1</v>
      </c>
      <c r="C14" s="674" t="s">
        <v>17</v>
      </c>
      <c r="D14" s="674"/>
      <c r="E14" s="674"/>
      <c r="F14" s="674"/>
      <c r="G14" s="674"/>
      <c r="H14" s="674"/>
      <c r="I14" s="287" t="s">
        <v>18</v>
      </c>
      <c r="J14" s="16" t="s">
        <v>19</v>
      </c>
      <c r="K14" s="16"/>
      <c r="L14" s="16"/>
      <c r="M14" s="288" t="s">
        <v>18</v>
      </c>
      <c r="N14" s="16" t="s">
        <v>20</v>
      </c>
      <c r="O14" s="16"/>
      <c r="P14" s="16"/>
      <c r="Q14" s="288" t="s">
        <v>18</v>
      </c>
      <c r="R14" s="70" t="s">
        <v>21</v>
      </c>
      <c r="S14" s="16"/>
      <c r="T14" s="16"/>
      <c r="U14" s="16"/>
      <c r="V14" s="16"/>
      <c r="W14" s="288" t="s">
        <v>18</v>
      </c>
      <c r="X14" s="16" t="s">
        <v>22</v>
      </c>
      <c r="Y14" s="16"/>
      <c r="Z14" s="288" t="s">
        <v>18</v>
      </c>
      <c r="AA14" s="16" t="s">
        <v>23</v>
      </c>
      <c r="AB14" s="16"/>
      <c r="AC14" s="16"/>
      <c r="AD14" s="16"/>
      <c r="AE14" s="288" t="s">
        <v>18</v>
      </c>
      <c r="AF14" s="16" t="s">
        <v>24</v>
      </c>
      <c r="AG14" s="16"/>
      <c r="AH14" s="16"/>
      <c r="AI14" s="16"/>
      <c r="AJ14" s="16"/>
      <c r="AK14" s="248"/>
      <c r="AL14" s="57"/>
    </row>
    <row r="15" spans="2:38" ht="25.5" customHeight="1">
      <c r="B15" s="673"/>
      <c r="C15" s="675"/>
      <c r="D15" s="675"/>
      <c r="E15" s="675"/>
      <c r="F15" s="675"/>
      <c r="G15" s="675"/>
      <c r="H15" s="675"/>
      <c r="I15" s="289" t="s">
        <v>18</v>
      </c>
      <c r="J15" s="249" t="s">
        <v>25</v>
      </c>
      <c r="K15" s="249"/>
      <c r="L15" s="249"/>
      <c r="M15" s="290" t="s">
        <v>18</v>
      </c>
      <c r="N15" s="250" t="s">
        <v>26</v>
      </c>
      <c r="O15" s="249"/>
      <c r="P15" s="249"/>
      <c r="Q15" s="290" t="s">
        <v>18</v>
      </c>
      <c r="R15" s="249" t="s">
        <v>27</v>
      </c>
      <c r="S15" s="249"/>
      <c r="T15" s="249"/>
      <c r="U15" s="249"/>
      <c r="V15" s="249"/>
      <c r="W15" s="290" t="s">
        <v>18</v>
      </c>
      <c r="X15" s="249" t="s">
        <v>28</v>
      </c>
      <c r="Y15" s="249"/>
      <c r="Z15" s="249"/>
      <c r="AA15" s="249"/>
      <c r="AB15" s="249"/>
      <c r="AC15" s="249"/>
      <c r="AD15" s="249"/>
      <c r="AE15" s="290" t="s">
        <v>18</v>
      </c>
      <c r="AF15" s="249" t="s">
        <v>29</v>
      </c>
      <c r="AG15" s="249"/>
      <c r="AH15" s="249"/>
      <c r="AI15" s="249"/>
      <c r="AJ15" s="249"/>
      <c r="AK15" s="251"/>
      <c r="AL15" s="57"/>
    </row>
    <row r="16" spans="2:38" ht="25.5" customHeight="1">
      <c r="B16" s="673"/>
      <c r="C16" s="675"/>
      <c r="D16" s="675"/>
      <c r="E16" s="675"/>
      <c r="F16" s="675"/>
      <c r="G16" s="675"/>
      <c r="H16" s="675"/>
      <c r="I16" s="289" t="s">
        <v>18</v>
      </c>
      <c r="J16" s="249" t="s">
        <v>30</v>
      </c>
      <c r="K16" s="249"/>
      <c r="L16" s="249"/>
      <c r="M16" s="249"/>
      <c r="N16" s="249"/>
      <c r="O16" s="249"/>
      <c r="P16" s="249"/>
      <c r="Q16" s="290" t="s">
        <v>18</v>
      </c>
      <c r="R16" s="249" t="s">
        <v>31</v>
      </c>
      <c r="S16" s="249"/>
      <c r="T16" s="249"/>
      <c r="U16" s="249"/>
      <c r="V16" s="249"/>
      <c r="W16" s="290" t="s">
        <v>18</v>
      </c>
      <c r="X16" s="249" t="s">
        <v>32</v>
      </c>
      <c r="Y16" s="249"/>
      <c r="Z16" s="249"/>
      <c r="AA16" s="249"/>
      <c r="AB16" s="249"/>
      <c r="AC16" s="249"/>
      <c r="AD16" s="249"/>
      <c r="AE16" s="249"/>
      <c r="AF16" s="290" t="s">
        <v>18</v>
      </c>
      <c r="AG16" s="249" t="s">
        <v>33</v>
      </c>
      <c r="AH16" s="249"/>
      <c r="AI16" s="249"/>
      <c r="AJ16" s="249"/>
      <c r="AK16" s="251"/>
      <c r="AL16" s="57"/>
    </row>
    <row r="17" spans="2:38" ht="25.5" customHeight="1" thickBot="1">
      <c r="B17" s="514"/>
      <c r="C17" s="676"/>
      <c r="D17" s="676"/>
      <c r="E17" s="676"/>
      <c r="F17" s="676"/>
      <c r="G17" s="676"/>
      <c r="H17" s="676"/>
      <c r="I17" s="291" t="s">
        <v>18</v>
      </c>
      <c r="J17" s="17" t="s">
        <v>34</v>
      </c>
      <c r="K17" s="17"/>
      <c r="L17" s="17"/>
      <c r="M17" s="17"/>
      <c r="N17" s="292" t="s">
        <v>18</v>
      </c>
      <c r="O17" s="17" t="s">
        <v>35</v>
      </c>
      <c r="P17" s="17"/>
      <c r="Q17" s="17"/>
      <c r="R17" s="17"/>
      <c r="S17" s="292" t="s">
        <v>18</v>
      </c>
      <c r="T17" s="17" t="s">
        <v>36</v>
      </c>
      <c r="U17" s="17"/>
      <c r="V17" s="17"/>
      <c r="W17" s="292" t="s">
        <v>18</v>
      </c>
      <c r="X17" s="17" t="s">
        <v>37</v>
      </c>
      <c r="Y17" s="284"/>
      <c r="Z17" s="512"/>
      <c r="AA17" s="512"/>
      <c r="AB17" s="512"/>
      <c r="AC17" s="512"/>
      <c r="AD17" s="512"/>
      <c r="AE17" s="512"/>
      <c r="AF17" s="512"/>
      <c r="AG17" s="512"/>
      <c r="AH17" s="512"/>
      <c r="AI17" s="17" t="s">
        <v>38</v>
      </c>
      <c r="AJ17" s="284"/>
      <c r="AK17" s="252"/>
      <c r="AL17" s="57"/>
    </row>
    <row r="18" spans="2:38" ht="25.5" customHeight="1">
      <c r="B18" s="501">
        <v>2</v>
      </c>
      <c r="C18" s="698" t="s">
        <v>39</v>
      </c>
      <c r="D18" s="516"/>
      <c r="E18" s="516"/>
      <c r="F18" s="516"/>
      <c r="G18" s="516"/>
      <c r="H18" s="517"/>
      <c r="I18" s="699"/>
      <c r="J18" s="700"/>
      <c r="K18" s="700"/>
      <c r="L18" s="700"/>
      <c r="M18" s="700"/>
      <c r="N18" s="700"/>
      <c r="O18" s="700"/>
      <c r="P18" s="700"/>
      <c r="Q18" s="700"/>
      <c r="R18" s="700"/>
      <c r="S18" s="700"/>
      <c r="T18" s="700"/>
      <c r="U18" s="700"/>
      <c r="V18" s="700"/>
      <c r="W18" s="700"/>
      <c r="X18" s="700"/>
      <c r="Y18" s="700"/>
      <c r="Z18" s="701"/>
      <c r="AA18" s="11"/>
      <c r="AB18" s="253"/>
      <c r="AC18" s="253"/>
      <c r="AD18" s="38"/>
      <c r="AE18" s="38"/>
      <c r="AF18" s="38"/>
      <c r="AG18" s="38"/>
      <c r="AH18" s="253"/>
      <c r="AI18" s="253"/>
      <c r="AJ18" s="253"/>
      <c r="AK18" s="254"/>
      <c r="AL18" s="57"/>
    </row>
    <row r="19" spans="2:38" ht="33" customHeight="1">
      <c r="B19" s="673"/>
      <c r="C19" s="702" t="s">
        <v>40</v>
      </c>
      <c r="D19" s="703"/>
      <c r="E19" s="703"/>
      <c r="F19" s="703"/>
      <c r="G19" s="703"/>
      <c r="H19" s="704"/>
      <c r="I19" s="705"/>
      <c r="J19" s="706"/>
      <c r="K19" s="706"/>
      <c r="L19" s="706"/>
      <c r="M19" s="706"/>
      <c r="N19" s="706"/>
      <c r="O19" s="706"/>
      <c r="P19" s="706"/>
      <c r="Q19" s="706"/>
      <c r="R19" s="706"/>
      <c r="S19" s="706"/>
      <c r="T19" s="706"/>
      <c r="U19" s="706"/>
      <c r="V19" s="706"/>
      <c r="W19" s="706"/>
      <c r="X19" s="706"/>
      <c r="Y19" s="706"/>
      <c r="Z19" s="706"/>
      <c r="AA19" s="707" t="s">
        <v>41</v>
      </c>
      <c r="AB19" s="708"/>
      <c r="AC19" s="709"/>
      <c r="AD19" s="566"/>
      <c r="AE19" s="566"/>
      <c r="AF19" s="952" t="s">
        <v>42</v>
      </c>
      <c r="AG19" s="952"/>
      <c r="AH19" s="388"/>
      <c r="AI19" s="386" t="s">
        <v>3</v>
      </c>
      <c r="AJ19" s="388"/>
      <c r="AK19" s="387" t="s">
        <v>43</v>
      </c>
      <c r="AL19" s="57"/>
    </row>
    <row r="20" spans="2:38" ht="28.05" customHeight="1" thickBot="1">
      <c r="B20" s="503"/>
      <c r="C20" s="518" t="s">
        <v>161</v>
      </c>
      <c r="D20" s="714"/>
      <c r="E20" s="714"/>
      <c r="F20" s="714"/>
      <c r="G20" s="714"/>
      <c r="H20" s="715"/>
      <c r="I20" s="716"/>
      <c r="J20" s="717"/>
      <c r="K20" s="717"/>
      <c r="L20" s="717"/>
      <c r="M20" s="717"/>
      <c r="N20" s="717"/>
      <c r="O20" s="717"/>
      <c r="P20" s="717"/>
      <c r="Q20" s="717"/>
      <c r="R20" s="717"/>
      <c r="S20" s="717"/>
      <c r="T20" s="717"/>
      <c r="U20" s="717"/>
      <c r="V20" s="717"/>
      <c r="W20" s="717"/>
      <c r="X20" s="717"/>
      <c r="Y20" s="717"/>
      <c r="Z20" s="717"/>
      <c r="AA20" s="717"/>
      <c r="AB20" s="717"/>
      <c r="AC20" s="717"/>
      <c r="AD20" s="717"/>
      <c r="AE20" s="717"/>
      <c r="AF20" s="717"/>
      <c r="AG20" s="717"/>
      <c r="AH20" s="717"/>
      <c r="AI20" s="717"/>
      <c r="AJ20" s="717"/>
      <c r="AK20" s="718"/>
      <c r="AL20" s="57"/>
    </row>
    <row r="21" spans="2:38" ht="33.75" customHeight="1" thickBot="1">
      <c r="B21" s="327">
        <v>3</v>
      </c>
      <c r="C21" s="627" t="s">
        <v>44</v>
      </c>
      <c r="D21" s="628"/>
      <c r="E21" s="628"/>
      <c r="F21" s="628"/>
      <c r="G21" s="628"/>
      <c r="H21" s="629"/>
      <c r="I21" s="285" t="s">
        <v>18</v>
      </c>
      <c r="J21" s="31" t="s">
        <v>45</v>
      </c>
      <c r="K21" s="286" t="s">
        <v>18</v>
      </c>
      <c r="L21" s="90" t="s">
        <v>46</v>
      </c>
      <c r="M21" s="678" t="s">
        <v>47</v>
      </c>
      <c r="N21" s="679"/>
      <c r="O21" s="679"/>
      <c r="P21" s="679"/>
      <c r="Q21" s="679"/>
      <c r="R21" s="679"/>
      <c r="S21" s="680"/>
      <c r="T21" s="681"/>
      <c r="U21" s="682"/>
      <c r="V21" s="91" t="s">
        <v>2</v>
      </c>
      <c r="W21" s="334"/>
      <c r="X21" s="91" t="s">
        <v>3</v>
      </c>
      <c r="Y21" s="334"/>
      <c r="Z21" s="91" t="s">
        <v>4</v>
      </c>
      <c r="AA21" s="91" t="s">
        <v>48</v>
      </c>
      <c r="AB21" s="682"/>
      <c r="AC21" s="710"/>
      <c r="AD21" s="91" t="s">
        <v>2</v>
      </c>
      <c r="AE21" s="334"/>
      <c r="AF21" s="91" t="s">
        <v>3</v>
      </c>
      <c r="AG21" s="334"/>
      <c r="AH21" s="91" t="s">
        <v>4</v>
      </c>
      <c r="AI21" s="92"/>
      <c r="AJ21" s="32"/>
      <c r="AK21" s="67"/>
      <c r="AL21" s="57"/>
    </row>
    <row r="22" spans="2:38" ht="28.05" customHeight="1">
      <c r="B22" s="501">
        <v>4</v>
      </c>
      <c r="C22" s="683" t="s">
        <v>49</v>
      </c>
      <c r="D22" s="684"/>
      <c r="E22" s="684"/>
      <c r="F22" s="684"/>
      <c r="G22" s="684"/>
      <c r="H22" s="685"/>
      <c r="I22" s="689" t="s">
        <v>50</v>
      </c>
      <c r="J22" s="690"/>
      <c r="K22" s="690"/>
      <c r="L22" s="691"/>
      <c r="M22" s="692"/>
      <c r="N22" s="693"/>
      <c r="O22" s="693"/>
      <c r="P22" s="693"/>
      <c r="Q22" s="693"/>
      <c r="R22" s="693"/>
      <c r="S22" s="693"/>
      <c r="T22" s="693"/>
      <c r="U22" s="693"/>
      <c r="V22" s="693"/>
      <c r="W22" s="693"/>
      <c r="X22" s="693"/>
      <c r="Y22" s="693"/>
      <c r="Z22" s="693"/>
      <c r="AA22" s="693"/>
      <c r="AB22" s="693"/>
      <c r="AC22" s="693"/>
      <c r="AD22" s="693"/>
      <c r="AE22" s="693"/>
      <c r="AF22" s="693"/>
      <c r="AG22" s="693"/>
      <c r="AH22" s="693"/>
      <c r="AI22" s="693"/>
      <c r="AJ22" s="693"/>
      <c r="AK22" s="694"/>
      <c r="AL22" s="57"/>
    </row>
    <row r="23" spans="2:38" ht="28.05" customHeight="1">
      <c r="B23" s="502"/>
      <c r="C23" s="686"/>
      <c r="D23" s="687"/>
      <c r="E23" s="687"/>
      <c r="F23" s="687"/>
      <c r="G23" s="687"/>
      <c r="H23" s="688"/>
      <c r="I23" s="695" t="s">
        <v>51</v>
      </c>
      <c r="J23" s="696"/>
      <c r="K23" s="696"/>
      <c r="L23" s="697"/>
      <c r="M23" s="711"/>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3"/>
      <c r="AL23" s="57"/>
    </row>
    <row r="24" spans="2:38" ht="28.2" customHeight="1" thickBot="1">
      <c r="B24" s="503"/>
      <c r="C24" s="504" t="s">
        <v>162</v>
      </c>
      <c r="D24" s="505"/>
      <c r="E24" s="505"/>
      <c r="F24" s="505"/>
      <c r="G24" s="505"/>
      <c r="H24" s="506"/>
      <c r="I24" s="293" t="s">
        <v>18</v>
      </c>
      <c r="J24" s="255" t="s">
        <v>145</v>
      </c>
      <c r="K24" s="256"/>
      <c r="L24" s="256"/>
      <c r="M24" s="294" t="s">
        <v>18</v>
      </c>
      <c r="N24" s="255" t="s">
        <v>146</v>
      </c>
      <c r="O24" s="256"/>
      <c r="P24" s="256"/>
      <c r="Q24" s="255" t="s">
        <v>147</v>
      </c>
      <c r="R24" s="256"/>
      <c r="S24" s="256"/>
      <c r="T24" s="256"/>
      <c r="U24" s="256"/>
      <c r="V24" s="256"/>
      <c r="W24" s="256"/>
      <c r="X24" s="256"/>
      <c r="Y24" s="256"/>
      <c r="Z24" s="256"/>
      <c r="AA24" s="256"/>
      <c r="AB24" s="256"/>
      <c r="AC24" s="256"/>
      <c r="AD24" s="256"/>
      <c r="AE24" s="256"/>
      <c r="AF24" s="256"/>
      <c r="AG24" s="256"/>
      <c r="AH24" s="256"/>
      <c r="AI24" s="256"/>
      <c r="AJ24" s="256"/>
      <c r="AK24" s="95"/>
      <c r="AL24" s="57"/>
    </row>
    <row r="25" spans="2:38" ht="25.5" customHeight="1">
      <c r="B25" s="501">
        <v>5</v>
      </c>
      <c r="C25" s="515" t="s">
        <v>52</v>
      </c>
      <c r="D25" s="516"/>
      <c r="E25" s="516"/>
      <c r="F25" s="516"/>
      <c r="G25" s="516"/>
      <c r="H25" s="517"/>
      <c r="I25" s="287" t="s">
        <v>18</v>
      </c>
      <c r="J25" s="21" t="s">
        <v>53</v>
      </c>
      <c r="K25" s="21"/>
      <c r="L25" s="288" t="s">
        <v>18</v>
      </c>
      <c r="M25" s="93" t="s">
        <v>54</v>
      </c>
      <c r="N25" s="93"/>
      <c r="O25" s="93"/>
      <c r="P25" s="93"/>
      <c r="Q25" s="288" t="s">
        <v>18</v>
      </c>
      <c r="R25" s="93" t="s">
        <v>55</v>
      </c>
      <c r="S25" s="93"/>
      <c r="T25" s="288" t="s">
        <v>18</v>
      </c>
      <c r="U25" s="93" t="s">
        <v>56</v>
      </c>
      <c r="V25" s="93"/>
      <c r="W25" s="288" t="s">
        <v>18</v>
      </c>
      <c r="X25" s="93" t="s">
        <v>57</v>
      </c>
      <c r="Y25" s="93"/>
      <c r="Z25" s="93"/>
      <c r="AA25" s="93"/>
      <c r="AB25" s="288" t="s">
        <v>18</v>
      </c>
      <c r="AC25" s="93" t="s">
        <v>58</v>
      </c>
      <c r="AD25" s="93"/>
      <c r="AE25" s="93"/>
      <c r="AF25" s="93"/>
      <c r="AG25" s="288" t="s">
        <v>18</v>
      </c>
      <c r="AH25" s="93" t="s">
        <v>59</v>
      </c>
      <c r="AI25" s="93"/>
      <c r="AJ25" s="45"/>
      <c r="AK25" s="37"/>
    </row>
    <row r="26" spans="2:38" ht="25.5" customHeight="1" thickBot="1">
      <c r="B26" s="514"/>
      <c r="C26" s="518"/>
      <c r="D26" s="519"/>
      <c r="E26" s="519"/>
      <c r="F26" s="519"/>
      <c r="G26" s="519"/>
      <c r="H26" s="520"/>
      <c r="I26" s="291" t="s">
        <v>18</v>
      </c>
      <c r="J26" s="22" t="s">
        <v>60</v>
      </c>
      <c r="K26" s="22"/>
      <c r="L26" s="292" t="s">
        <v>18</v>
      </c>
      <c r="M26" s="20" t="s">
        <v>61</v>
      </c>
      <c r="N26" s="20"/>
      <c r="O26" s="20"/>
      <c r="P26" s="20"/>
      <c r="Q26" s="292" t="s">
        <v>18</v>
      </c>
      <c r="R26" s="20" t="s">
        <v>62</v>
      </c>
      <c r="S26" s="20"/>
      <c r="T26" s="303"/>
      <c r="U26" s="292" t="s">
        <v>18</v>
      </c>
      <c r="V26" s="20" t="s">
        <v>63</v>
      </c>
      <c r="W26" s="292" t="s">
        <v>18</v>
      </c>
      <c r="X26" s="20" t="s">
        <v>64</v>
      </c>
      <c r="Y26" s="20"/>
      <c r="Z26" s="20"/>
      <c r="AA26" s="292" t="s">
        <v>18</v>
      </c>
      <c r="AB26" s="20" t="s">
        <v>65</v>
      </c>
      <c r="AC26" s="20"/>
      <c r="AD26" s="512"/>
      <c r="AE26" s="513"/>
      <c r="AF26" s="513"/>
      <c r="AG26" s="513"/>
      <c r="AH26" s="513"/>
      <c r="AI26" s="513"/>
      <c r="AJ26" s="513"/>
      <c r="AK26" s="94" t="s">
        <v>66</v>
      </c>
      <c r="AL26" s="57"/>
    </row>
    <row r="27" spans="2:38" ht="25.5" customHeight="1">
      <c r="B27" s="737">
        <v>6</v>
      </c>
      <c r="C27" s="627" t="s">
        <v>67</v>
      </c>
      <c r="D27" s="628"/>
      <c r="E27" s="628"/>
      <c r="F27" s="628"/>
      <c r="G27" s="628"/>
      <c r="H27" s="629"/>
      <c r="I27" s="19" t="s">
        <v>68</v>
      </c>
      <c r="J27" s="330" t="s">
        <v>69</v>
      </c>
      <c r="K27" s="330" t="s">
        <v>70</v>
      </c>
      <c r="L27" s="330" t="s">
        <v>71</v>
      </c>
      <c r="M27" s="330" t="s">
        <v>72</v>
      </c>
      <c r="N27" s="330" t="s">
        <v>73</v>
      </c>
      <c r="O27" s="330" t="s">
        <v>43</v>
      </c>
      <c r="P27" s="521" t="s">
        <v>74</v>
      </c>
      <c r="Q27" s="521"/>
      <c r="R27" s="522"/>
      <c r="S27" s="523" t="s">
        <v>75</v>
      </c>
      <c r="T27" s="524"/>
      <c r="U27" s="527" t="s">
        <v>76</v>
      </c>
      <c r="V27" s="528"/>
      <c r="W27" s="564"/>
      <c r="X27" s="564"/>
      <c r="Y27" s="528" t="s">
        <v>77</v>
      </c>
      <c r="Z27" s="528"/>
      <c r="AA27" s="564"/>
      <c r="AB27" s="564"/>
      <c r="AC27" s="528" t="s">
        <v>78</v>
      </c>
      <c r="AD27" s="735" t="s">
        <v>79</v>
      </c>
      <c r="AE27" s="735"/>
      <c r="AF27" s="735"/>
      <c r="AG27" s="564"/>
      <c r="AH27" s="564"/>
      <c r="AI27" s="528" t="s">
        <v>80</v>
      </c>
      <c r="AJ27" s="751"/>
      <c r="AK27" s="752"/>
    </row>
    <row r="28" spans="2:38" ht="25.5" customHeight="1">
      <c r="B28" s="760"/>
      <c r="C28" s="630"/>
      <c r="D28" s="631"/>
      <c r="E28" s="631"/>
      <c r="F28" s="631"/>
      <c r="G28" s="631"/>
      <c r="H28" s="632"/>
      <c r="I28" s="295" t="s">
        <v>18</v>
      </c>
      <c r="J28" s="331" t="s">
        <v>18</v>
      </c>
      <c r="K28" s="331" t="s">
        <v>18</v>
      </c>
      <c r="L28" s="331" t="s">
        <v>18</v>
      </c>
      <c r="M28" s="331" t="s">
        <v>18</v>
      </c>
      <c r="N28" s="331" t="s">
        <v>18</v>
      </c>
      <c r="O28" s="331" t="s">
        <v>18</v>
      </c>
      <c r="P28" s="642" t="s">
        <v>18</v>
      </c>
      <c r="Q28" s="642"/>
      <c r="R28" s="643"/>
      <c r="S28" s="525"/>
      <c r="T28" s="526"/>
      <c r="U28" s="529"/>
      <c r="V28" s="530"/>
      <c r="W28" s="565"/>
      <c r="X28" s="565"/>
      <c r="Y28" s="530"/>
      <c r="Z28" s="530"/>
      <c r="AA28" s="565"/>
      <c r="AB28" s="565"/>
      <c r="AC28" s="530"/>
      <c r="AD28" s="736"/>
      <c r="AE28" s="736"/>
      <c r="AF28" s="736"/>
      <c r="AG28" s="565"/>
      <c r="AH28" s="565"/>
      <c r="AI28" s="530"/>
      <c r="AJ28" s="801"/>
      <c r="AK28" s="802"/>
    </row>
    <row r="29" spans="2:38" ht="25.5" customHeight="1">
      <c r="B29" s="760"/>
      <c r="C29" s="630"/>
      <c r="D29" s="631"/>
      <c r="E29" s="631"/>
      <c r="F29" s="631"/>
      <c r="G29" s="631"/>
      <c r="H29" s="632"/>
      <c r="I29" s="557" t="s">
        <v>81</v>
      </c>
      <c r="J29" s="558"/>
      <c r="K29" s="558"/>
      <c r="L29" s="558"/>
      <c r="M29" s="558"/>
      <c r="N29" s="559"/>
      <c r="O29" s="645" t="s">
        <v>76</v>
      </c>
      <c r="P29" s="537"/>
      <c r="Q29" s="646"/>
      <c r="R29" s="647"/>
      <c r="S29" s="647"/>
      <c r="T29" s="9" t="s">
        <v>4</v>
      </c>
      <c r="U29" s="644" t="s">
        <v>82</v>
      </c>
      <c r="V29" s="558"/>
      <c r="W29" s="558"/>
      <c r="X29" s="558"/>
      <c r="Y29" s="558"/>
      <c r="Z29" s="559"/>
      <c r="AA29" s="645" t="s">
        <v>83</v>
      </c>
      <c r="AB29" s="537"/>
      <c r="AC29" s="646"/>
      <c r="AD29" s="646"/>
      <c r="AE29" s="646"/>
      <c r="AF29" s="332" t="s">
        <v>4</v>
      </c>
      <c r="AG29" s="677"/>
      <c r="AH29" s="677"/>
      <c r="AI29" s="677"/>
      <c r="AJ29" s="40"/>
      <c r="AK29" s="41"/>
      <c r="AL29" s="57"/>
    </row>
    <row r="30" spans="2:38" ht="25.5" customHeight="1">
      <c r="B30" s="760"/>
      <c r="C30" s="531" t="s">
        <v>182</v>
      </c>
      <c r="D30" s="532"/>
      <c r="E30" s="532"/>
      <c r="F30" s="532"/>
      <c r="G30" s="532"/>
      <c r="H30" s="533"/>
      <c r="I30" s="509" t="s">
        <v>176</v>
      </c>
      <c r="J30" s="510"/>
      <c r="K30" s="511"/>
      <c r="L30" s="511"/>
      <c r="M30" s="5" t="s">
        <v>84</v>
      </c>
      <c r="N30" s="568"/>
      <c r="O30" s="568"/>
      <c r="P30" s="5" t="s">
        <v>78</v>
      </c>
      <c r="Q30" s="6"/>
      <c r="R30" s="24" t="s">
        <v>48</v>
      </c>
      <c r="S30" s="24"/>
      <c r="T30" s="566"/>
      <c r="U30" s="566"/>
      <c r="V30" s="24" t="s">
        <v>84</v>
      </c>
      <c r="W30" s="566"/>
      <c r="X30" s="566"/>
      <c r="Y30" s="24" t="s">
        <v>78</v>
      </c>
      <c r="Z30" s="648" t="s">
        <v>79</v>
      </c>
      <c r="AA30" s="648"/>
      <c r="AB30" s="648"/>
      <c r="AC30" s="540"/>
      <c r="AD30" s="540"/>
      <c r="AE30" s="25" t="s">
        <v>80</v>
      </c>
      <c r="AF30" s="733"/>
      <c r="AG30" s="733"/>
      <c r="AH30" s="733"/>
      <c r="AI30" s="733"/>
      <c r="AJ30" s="42"/>
      <c r="AK30" s="49"/>
    </row>
    <row r="31" spans="2:38" ht="25.5" customHeight="1">
      <c r="B31" s="760"/>
      <c r="C31" s="531"/>
      <c r="D31" s="532"/>
      <c r="E31" s="532"/>
      <c r="F31" s="532"/>
      <c r="G31" s="532"/>
      <c r="H31" s="533"/>
      <c r="I31" s="637" t="s">
        <v>85</v>
      </c>
      <c r="J31" s="638"/>
      <c r="K31" s="511"/>
      <c r="L31" s="511"/>
      <c r="M31" s="26" t="s">
        <v>84</v>
      </c>
      <c r="N31" s="511"/>
      <c r="O31" s="511"/>
      <c r="P31" s="26" t="s">
        <v>78</v>
      </c>
      <c r="Q31" s="27"/>
      <c r="R31" s="5" t="s">
        <v>48</v>
      </c>
      <c r="S31" s="5"/>
      <c r="T31" s="568"/>
      <c r="U31" s="568"/>
      <c r="V31" s="5" t="s">
        <v>84</v>
      </c>
      <c r="W31" s="568"/>
      <c r="X31" s="568"/>
      <c r="Y31" s="5" t="s">
        <v>78</v>
      </c>
      <c r="Z31" s="649" t="s">
        <v>86</v>
      </c>
      <c r="AA31" s="649"/>
      <c r="AB31" s="649"/>
      <c r="AC31" s="540"/>
      <c r="AD31" s="540"/>
      <c r="AE31" s="8" t="s">
        <v>80</v>
      </c>
      <c r="AF31" s="537"/>
      <c r="AG31" s="537"/>
      <c r="AH31" s="537"/>
      <c r="AI31" s="537"/>
      <c r="AJ31" s="40"/>
      <c r="AK31" s="49"/>
    </row>
    <row r="32" spans="2:38" ht="25.5" customHeight="1" thickBot="1">
      <c r="B32" s="760"/>
      <c r="C32" s="534"/>
      <c r="D32" s="535"/>
      <c r="E32" s="535"/>
      <c r="F32" s="535"/>
      <c r="G32" s="535"/>
      <c r="H32" s="536"/>
      <c r="I32" s="635" t="s">
        <v>87</v>
      </c>
      <c r="J32" s="636"/>
      <c r="K32" s="508"/>
      <c r="L32" s="508"/>
      <c r="M32" s="337" t="s">
        <v>84</v>
      </c>
      <c r="N32" s="508"/>
      <c r="O32" s="508"/>
      <c r="P32" s="337" t="s">
        <v>78</v>
      </c>
      <c r="Q32" s="50"/>
      <c r="R32" s="337" t="s">
        <v>48</v>
      </c>
      <c r="S32" s="57"/>
      <c r="T32" s="508"/>
      <c r="U32" s="508"/>
      <c r="V32" s="337" t="s">
        <v>84</v>
      </c>
      <c r="W32" s="508"/>
      <c r="X32" s="508"/>
      <c r="Y32" s="337" t="s">
        <v>78</v>
      </c>
      <c r="Z32" s="650" t="s">
        <v>86</v>
      </c>
      <c r="AA32" s="650"/>
      <c r="AB32" s="650"/>
      <c r="AC32" s="538"/>
      <c r="AD32" s="538"/>
      <c r="AE32" s="51" t="s">
        <v>80</v>
      </c>
      <c r="AF32" s="539"/>
      <c r="AG32" s="539"/>
      <c r="AH32" s="539"/>
      <c r="AI32" s="539"/>
      <c r="AJ32" s="57"/>
      <c r="AK32" s="41"/>
    </row>
    <row r="33" spans="2:38" ht="25.5" customHeight="1">
      <c r="B33" s="760"/>
      <c r="C33" s="548" t="s">
        <v>158</v>
      </c>
      <c r="D33" s="549"/>
      <c r="E33" s="549"/>
      <c r="F33" s="549"/>
      <c r="G33" s="549"/>
      <c r="H33" s="550"/>
      <c r="I33" s="633" t="s">
        <v>88</v>
      </c>
      <c r="J33" s="634"/>
      <c r="K33" s="634"/>
      <c r="L33" s="634"/>
      <c r="M33" s="296" t="s">
        <v>18</v>
      </c>
      <c r="N33" s="18" t="s">
        <v>76</v>
      </c>
      <c r="O33" s="23"/>
      <c r="P33" s="298" t="s">
        <v>18</v>
      </c>
      <c r="Q33" s="18" t="s">
        <v>83</v>
      </c>
      <c r="R33" s="23"/>
      <c r="S33" s="579"/>
      <c r="T33" s="579"/>
      <c r="U33" s="634" t="s">
        <v>77</v>
      </c>
      <c r="V33" s="634"/>
      <c r="W33" s="567"/>
      <c r="X33" s="567"/>
      <c r="Y33" s="43" t="s">
        <v>78</v>
      </c>
      <c r="Z33" s="651" t="s">
        <v>89</v>
      </c>
      <c r="AA33" s="651"/>
      <c r="AB33" s="651"/>
      <c r="AC33" s="734"/>
      <c r="AD33" s="734"/>
      <c r="AE33" s="44" t="s">
        <v>80</v>
      </c>
      <c r="AF33" s="541"/>
      <c r="AG33" s="541"/>
      <c r="AH33" s="541"/>
      <c r="AI33" s="541"/>
      <c r="AJ33" s="45"/>
      <c r="AK33" s="37"/>
    </row>
    <row r="34" spans="2:38" ht="25.5" customHeight="1">
      <c r="B34" s="760"/>
      <c r="C34" s="551"/>
      <c r="D34" s="552"/>
      <c r="E34" s="552"/>
      <c r="F34" s="552"/>
      <c r="G34" s="552"/>
      <c r="H34" s="553"/>
      <c r="I34" s="557" t="s">
        <v>90</v>
      </c>
      <c r="J34" s="558"/>
      <c r="K34" s="558"/>
      <c r="L34" s="558"/>
      <c r="M34" s="297" t="s">
        <v>18</v>
      </c>
      <c r="N34" s="28" t="s">
        <v>76</v>
      </c>
      <c r="O34" s="29"/>
      <c r="P34" s="299" t="s">
        <v>18</v>
      </c>
      <c r="Q34" s="28" t="s">
        <v>83</v>
      </c>
      <c r="R34" s="29"/>
      <c r="S34" s="641"/>
      <c r="T34" s="641"/>
      <c r="U34" s="558" t="s">
        <v>4</v>
      </c>
      <c r="V34" s="558"/>
      <c r="W34" s="558"/>
      <c r="X34" s="558"/>
      <c r="Y34" s="558"/>
      <c r="Z34" s="558"/>
      <c r="AA34" s="558"/>
      <c r="AB34" s="558"/>
      <c r="AC34" s="558"/>
      <c r="AD34" s="558"/>
      <c r="AE34" s="558"/>
      <c r="AF34" s="558"/>
      <c r="AG34" s="558"/>
      <c r="AH34" s="558"/>
      <c r="AI34" s="558"/>
      <c r="AJ34" s="558"/>
      <c r="AK34" s="824"/>
      <c r="AL34" s="57"/>
    </row>
    <row r="35" spans="2:38" ht="39" customHeight="1">
      <c r="B35" s="760"/>
      <c r="C35" s="554"/>
      <c r="D35" s="555"/>
      <c r="E35" s="555"/>
      <c r="F35" s="555"/>
      <c r="G35" s="555"/>
      <c r="H35" s="556"/>
      <c r="I35" s="639" t="s">
        <v>91</v>
      </c>
      <c r="J35" s="640"/>
      <c r="K35" s="640"/>
      <c r="L35" s="640"/>
      <c r="M35" s="731"/>
      <c r="N35" s="732"/>
      <c r="O35" s="96" t="s">
        <v>92</v>
      </c>
      <c r="P35" s="732"/>
      <c r="Q35" s="732"/>
      <c r="R35" s="96" t="s">
        <v>78</v>
      </c>
      <c r="S35" s="96" t="s">
        <v>48</v>
      </c>
      <c r="T35" s="732"/>
      <c r="U35" s="732"/>
      <c r="V35" s="96" t="s">
        <v>92</v>
      </c>
      <c r="W35" s="732"/>
      <c r="X35" s="732"/>
      <c r="Y35" s="96" t="s">
        <v>78</v>
      </c>
      <c r="Z35" s="652" t="s">
        <v>79</v>
      </c>
      <c r="AA35" s="652"/>
      <c r="AB35" s="652"/>
      <c r="AC35" s="540"/>
      <c r="AD35" s="540"/>
      <c r="AE35" s="97" t="s">
        <v>80</v>
      </c>
      <c r="AF35" s="97"/>
      <c r="AG35" s="97"/>
      <c r="AH35" s="97"/>
      <c r="AI35" s="97"/>
      <c r="AJ35" s="40"/>
      <c r="AK35" s="49"/>
    </row>
    <row r="36" spans="2:38" ht="16.95" customHeight="1">
      <c r="B36" s="502"/>
      <c r="C36" s="542" t="s">
        <v>182</v>
      </c>
      <c r="D36" s="543"/>
      <c r="E36" s="543"/>
      <c r="F36" s="543"/>
      <c r="G36" s="543"/>
      <c r="H36" s="544"/>
      <c r="I36" s="98" t="s">
        <v>163</v>
      </c>
      <c r="J36" s="99"/>
      <c r="K36" s="100"/>
      <c r="L36" s="100"/>
      <c r="M36" s="100"/>
      <c r="N36" s="100"/>
      <c r="O36" s="100"/>
      <c r="P36" s="100"/>
      <c r="Q36" s="100"/>
      <c r="R36" s="100"/>
      <c r="S36" s="100"/>
      <c r="T36" s="100" t="s">
        <v>350</v>
      </c>
      <c r="U36" s="100"/>
      <c r="V36" s="100"/>
      <c r="W36" s="100"/>
      <c r="X36" s="100"/>
      <c r="Y36" s="100"/>
      <c r="Z36" s="100"/>
      <c r="AA36" s="100"/>
      <c r="AB36" s="100"/>
      <c r="AC36" s="100"/>
      <c r="AD36" s="100"/>
      <c r="AE36" s="100"/>
      <c r="AF36" s="100"/>
      <c r="AG36" s="100"/>
      <c r="AH36" s="100"/>
      <c r="AI36" s="100"/>
      <c r="AJ36" s="101"/>
      <c r="AK36" s="359"/>
    </row>
    <row r="37" spans="2:38" ht="28.8" customHeight="1" thickBot="1">
      <c r="B37" s="503"/>
      <c r="C37" s="545"/>
      <c r="D37" s="546"/>
      <c r="E37" s="546"/>
      <c r="F37" s="546"/>
      <c r="G37" s="546"/>
      <c r="H37" s="547"/>
      <c r="I37" s="102"/>
      <c r="J37" s="103"/>
      <c r="K37" s="104" t="s">
        <v>3</v>
      </c>
      <c r="L37" s="103"/>
      <c r="M37" s="507" t="s">
        <v>137</v>
      </c>
      <c r="N37" s="507"/>
      <c r="O37" s="103"/>
      <c r="P37" s="328" t="s">
        <v>3</v>
      </c>
      <c r="Q37" s="103"/>
      <c r="R37" s="507" t="s">
        <v>138</v>
      </c>
      <c r="S37" s="507"/>
      <c r="T37" s="507"/>
      <c r="U37" s="507"/>
      <c r="V37" s="507"/>
      <c r="W37" s="507"/>
      <c r="X37" s="507"/>
      <c r="Y37" s="507"/>
      <c r="Z37" s="507"/>
      <c r="AA37" s="507"/>
      <c r="AB37" s="507"/>
      <c r="AC37" s="507"/>
      <c r="AD37" s="507"/>
      <c r="AE37" s="507"/>
      <c r="AF37" s="507"/>
      <c r="AG37" s="727"/>
      <c r="AH37" s="727"/>
      <c r="AI37" s="384" t="s">
        <v>77</v>
      </c>
      <c r="AJ37" s="335"/>
      <c r="AK37" s="385" t="s">
        <v>317</v>
      </c>
    </row>
    <row r="38" spans="2:38" ht="25.5" customHeight="1">
      <c r="B38" s="737">
        <v>7</v>
      </c>
      <c r="C38" s="818" t="s">
        <v>93</v>
      </c>
      <c r="D38" s="819"/>
      <c r="E38" s="819"/>
      <c r="F38" s="819"/>
      <c r="G38" s="819"/>
      <c r="H38" s="820"/>
      <c r="I38" s="770" t="s">
        <v>94</v>
      </c>
      <c r="J38" s="729"/>
      <c r="K38" s="769"/>
      <c r="L38" s="769"/>
      <c r="M38" s="336" t="s">
        <v>2</v>
      </c>
      <c r="N38" s="726"/>
      <c r="O38" s="726"/>
      <c r="P38" s="105" t="s">
        <v>3</v>
      </c>
      <c r="Q38" s="106"/>
      <c r="R38" s="770" t="s">
        <v>94</v>
      </c>
      <c r="S38" s="729"/>
      <c r="T38" s="730"/>
      <c r="U38" s="730"/>
      <c r="V38" s="336" t="s">
        <v>2</v>
      </c>
      <c r="W38" s="726"/>
      <c r="X38" s="726"/>
      <c r="Y38" s="105" t="s">
        <v>3</v>
      </c>
      <c r="Z38" s="107"/>
      <c r="AA38" s="728" t="s">
        <v>94</v>
      </c>
      <c r="AB38" s="729"/>
      <c r="AC38" s="730"/>
      <c r="AD38" s="730"/>
      <c r="AE38" s="336" t="s">
        <v>2</v>
      </c>
      <c r="AF38" s="726"/>
      <c r="AG38" s="726"/>
      <c r="AH38" s="105" t="s">
        <v>3</v>
      </c>
      <c r="AI38" s="805"/>
      <c r="AJ38" s="806"/>
      <c r="AK38" s="807"/>
    </row>
    <row r="39" spans="2:38" ht="25.5" customHeight="1" thickBot="1">
      <c r="B39" s="760"/>
      <c r="C39" s="821"/>
      <c r="D39" s="822"/>
      <c r="E39" s="822"/>
      <c r="F39" s="822"/>
      <c r="G39" s="822"/>
      <c r="H39" s="823"/>
      <c r="I39" s="724"/>
      <c r="J39" s="725"/>
      <c r="K39" s="719" t="s">
        <v>95</v>
      </c>
      <c r="L39" s="720"/>
      <c r="M39" s="721"/>
      <c r="N39" s="722"/>
      <c r="O39" s="719" t="s">
        <v>96</v>
      </c>
      <c r="P39" s="719"/>
      <c r="Q39" s="723"/>
      <c r="R39" s="724"/>
      <c r="S39" s="725"/>
      <c r="T39" s="719" t="s">
        <v>95</v>
      </c>
      <c r="U39" s="720"/>
      <c r="V39" s="721"/>
      <c r="W39" s="722"/>
      <c r="X39" s="719" t="s">
        <v>96</v>
      </c>
      <c r="Y39" s="719"/>
      <c r="Z39" s="723"/>
      <c r="AA39" s="724"/>
      <c r="AB39" s="725"/>
      <c r="AC39" s="719" t="s">
        <v>95</v>
      </c>
      <c r="AD39" s="720"/>
      <c r="AE39" s="721"/>
      <c r="AF39" s="722"/>
      <c r="AG39" s="719" t="s">
        <v>96</v>
      </c>
      <c r="AH39" s="719"/>
      <c r="AI39" s="719"/>
      <c r="AJ39" s="803"/>
      <c r="AK39" s="804"/>
    </row>
    <row r="40" spans="2:38" ht="25.5" customHeight="1">
      <c r="B40" s="737">
        <v>8</v>
      </c>
      <c r="C40" s="627" t="s">
        <v>97</v>
      </c>
      <c r="D40" s="628"/>
      <c r="E40" s="628"/>
      <c r="F40" s="628"/>
      <c r="G40" s="628"/>
      <c r="H40" s="629"/>
      <c r="I40" s="296" t="s">
        <v>98</v>
      </c>
      <c r="J40" s="18" t="s">
        <v>99</v>
      </c>
      <c r="K40" s="23"/>
      <c r="L40" s="298" t="s">
        <v>98</v>
      </c>
      <c r="M40" s="18" t="s">
        <v>100</v>
      </c>
      <c r="N40" s="23"/>
      <c r="O40" s="15"/>
      <c r="P40" s="18"/>
      <c r="Q40" s="15"/>
      <c r="R40" s="15"/>
      <c r="S40" s="15"/>
      <c r="T40" s="15"/>
      <c r="U40" s="15"/>
      <c r="V40" s="15"/>
      <c r="W40" s="15"/>
      <c r="X40" s="15"/>
      <c r="Y40" s="15"/>
      <c r="Z40" s="15"/>
      <c r="AA40" s="15"/>
      <c r="AB40" s="15"/>
      <c r="AC40" s="15"/>
      <c r="AD40" s="15"/>
      <c r="AE40" s="15"/>
      <c r="AF40" s="15"/>
      <c r="AG40" s="15"/>
      <c r="AH40" s="15"/>
      <c r="AI40" s="15"/>
      <c r="AJ40" s="15"/>
      <c r="AK40" s="257"/>
      <c r="AL40" s="57"/>
    </row>
    <row r="41" spans="2:38" ht="25.5" customHeight="1" thickBot="1">
      <c r="B41" s="738"/>
      <c r="C41" s="739"/>
      <c r="D41" s="740"/>
      <c r="E41" s="740"/>
      <c r="F41" s="740"/>
      <c r="G41" s="740"/>
      <c r="H41" s="741"/>
      <c r="I41" s="771" t="s">
        <v>101</v>
      </c>
      <c r="J41" s="772"/>
      <c r="K41" s="508"/>
      <c r="L41" s="508"/>
      <c r="M41" s="337" t="s">
        <v>2</v>
      </c>
      <c r="N41" s="605"/>
      <c r="O41" s="605"/>
      <c r="P41" s="337" t="s">
        <v>3</v>
      </c>
      <c r="Q41" s="605"/>
      <c r="R41" s="605"/>
      <c r="S41" s="337" t="s">
        <v>4</v>
      </c>
      <c r="T41" s="52"/>
      <c r="U41" s="606" t="s">
        <v>102</v>
      </c>
      <c r="V41" s="606"/>
      <c r="W41" s="52"/>
      <c r="X41" s="508"/>
      <c r="Y41" s="508"/>
      <c r="Z41" s="337" t="s">
        <v>2</v>
      </c>
      <c r="AA41" s="605"/>
      <c r="AB41" s="605"/>
      <c r="AC41" s="337" t="s">
        <v>3</v>
      </c>
      <c r="AD41" s="605"/>
      <c r="AE41" s="605"/>
      <c r="AF41" s="337" t="s">
        <v>4</v>
      </c>
      <c r="AG41" s="606"/>
      <c r="AH41" s="606"/>
      <c r="AI41" s="606"/>
      <c r="AJ41" s="717"/>
      <c r="AK41" s="718"/>
    </row>
    <row r="42" spans="2:38" ht="25.5" customHeight="1">
      <c r="B42" s="737">
        <v>9</v>
      </c>
      <c r="C42" s="627" t="s">
        <v>103</v>
      </c>
      <c r="D42" s="628"/>
      <c r="E42" s="628"/>
      <c r="F42" s="628"/>
      <c r="G42" s="628"/>
      <c r="H42" s="629"/>
      <c r="I42" s="300" t="s">
        <v>18</v>
      </c>
      <c r="J42" s="83" t="s">
        <v>99</v>
      </c>
      <c r="K42" s="84"/>
      <c r="L42" s="301" t="s">
        <v>18</v>
      </c>
      <c r="M42" s="83" t="s">
        <v>100</v>
      </c>
      <c r="N42" s="84"/>
      <c r="O42" s="301" t="s">
        <v>18</v>
      </c>
      <c r="P42" s="83" t="s">
        <v>104</v>
      </c>
      <c r="Q42" s="108"/>
      <c r="R42" s="109"/>
      <c r="S42" s="109"/>
      <c r="T42" s="109"/>
      <c r="U42" s="109"/>
      <c r="V42" s="109"/>
      <c r="W42" s="109"/>
      <c r="X42" s="109"/>
      <c r="Y42" s="109"/>
      <c r="Z42" s="109"/>
      <c r="AA42" s="109"/>
      <c r="AB42" s="109"/>
      <c r="AC42" s="109"/>
      <c r="AD42" s="109"/>
      <c r="AE42" s="109"/>
      <c r="AF42" s="109"/>
      <c r="AG42" s="109"/>
      <c r="AH42" s="109"/>
      <c r="AI42" s="109"/>
      <c r="AJ42" s="109"/>
      <c r="AK42" s="258"/>
      <c r="AL42" s="57"/>
    </row>
    <row r="43" spans="2:38" ht="25.5" customHeight="1" thickBot="1">
      <c r="B43" s="503"/>
      <c r="C43" s="761"/>
      <c r="D43" s="762"/>
      <c r="E43" s="762"/>
      <c r="F43" s="762"/>
      <c r="G43" s="762"/>
      <c r="H43" s="763"/>
      <c r="I43" s="766" t="s">
        <v>101</v>
      </c>
      <c r="J43" s="767"/>
      <c r="K43" s="768"/>
      <c r="L43" s="759"/>
      <c r="M43" s="85" t="s">
        <v>2</v>
      </c>
      <c r="N43" s="110"/>
      <c r="O43" s="85" t="s">
        <v>3</v>
      </c>
      <c r="P43" s="110"/>
      <c r="Q43" s="85" t="s">
        <v>4</v>
      </c>
      <c r="R43" s="85" t="s">
        <v>48</v>
      </c>
      <c r="S43" s="759"/>
      <c r="T43" s="759"/>
      <c r="U43" s="85" t="s">
        <v>2</v>
      </c>
      <c r="V43" s="110"/>
      <c r="W43" s="85" t="s">
        <v>3</v>
      </c>
      <c r="X43" s="110"/>
      <c r="Y43" s="85" t="s">
        <v>4</v>
      </c>
      <c r="Z43" s="85"/>
      <c r="AA43" s="85"/>
      <c r="AB43" s="85"/>
      <c r="AC43" s="85"/>
      <c r="AD43" s="85"/>
      <c r="AE43" s="85"/>
      <c r="AF43" s="85"/>
      <c r="AG43" s="85"/>
      <c r="AH43" s="85"/>
      <c r="AI43" s="85"/>
      <c r="AJ43" s="85"/>
      <c r="AK43" s="360"/>
      <c r="AL43" s="57"/>
    </row>
    <row r="44" spans="2:38" ht="25.5" customHeight="1">
      <c r="B44" s="737">
        <v>10</v>
      </c>
      <c r="C44" s="627" t="s">
        <v>105</v>
      </c>
      <c r="D44" s="628"/>
      <c r="E44" s="628"/>
      <c r="F44" s="628"/>
      <c r="G44" s="628"/>
      <c r="H44" s="629"/>
      <c r="I44" s="300" t="s">
        <v>18</v>
      </c>
      <c r="J44" s="83" t="s">
        <v>99</v>
      </c>
      <c r="K44" s="84"/>
      <c r="L44" s="301" t="s">
        <v>18</v>
      </c>
      <c r="M44" s="83" t="s">
        <v>100</v>
      </c>
      <c r="N44" s="84"/>
      <c r="O44" s="301" t="s">
        <v>18</v>
      </c>
      <c r="P44" s="83" t="s">
        <v>104</v>
      </c>
      <c r="Q44" s="108"/>
      <c r="R44" s="764" t="s">
        <v>106</v>
      </c>
      <c r="S44" s="765"/>
      <c r="T44" s="301" t="s">
        <v>18</v>
      </c>
      <c r="U44" s="389" t="s">
        <v>107</v>
      </c>
      <c r="V44" s="84"/>
      <c r="W44" s="84"/>
      <c r="X44" s="301" t="s">
        <v>18</v>
      </c>
      <c r="Y44" s="389" t="s">
        <v>108</v>
      </c>
      <c r="Z44" s="84"/>
      <c r="AA44" s="301" t="s">
        <v>18</v>
      </c>
      <c r="AB44" s="389" t="s">
        <v>109</v>
      </c>
      <c r="AC44" s="84"/>
      <c r="AD44" s="613"/>
      <c r="AE44" s="614"/>
      <c r="AF44" s="614"/>
      <c r="AG44" s="614"/>
      <c r="AH44" s="614"/>
      <c r="AI44" s="614"/>
      <c r="AJ44" s="614"/>
      <c r="AK44" s="390" t="s">
        <v>38</v>
      </c>
      <c r="AL44" s="57"/>
    </row>
    <row r="45" spans="2:38" ht="25.5" customHeight="1" thickBot="1">
      <c r="B45" s="503"/>
      <c r="C45" s="761"/>
      <c r="D45" s="762"/>
      <c r="E45" s="762"/>
      <c r="F45" s="762"/>
      <c r="G45" s="762"/>
      <c r="H45" s="763"/>
      <c r="I45" s="766" t="s">
        <v>101</v>
      </c>
      <c r="J45" s="767"/>
      <c r="K45" s="768"/>
      <c r="L45" s="759"/>
      <c r="M45" s="85" t="s">
        <v>2</v>
      </c>
      <c r="N45" s="110"/>
      <c r="O45" s="85" t="s">
        <v>3</v>
      </c>
      <c r="P45" s="110"/>
      <c r="Q45" s="85" t="s">
        <v>4</v>
      </c>
      <c r="R45" s="85" t="s">
        <v>48</v>
      </c>
      <c r="S45" s="759"/>
      <c r="T45" s="759"/>
      <c r="U45" s="85" t="s">
        <v>2</v>
      </c>
      <c r="V45" s="110"/>
      <c r="W45" s="85" t="s">
        <v>3</v>
      </c>
      <c r="X45" s="110"/>
      <c r="Y45" s="85" t="s">
        <v>4</v>
      </c>
      <c r="Z45" s="85"/>
      <c r="AA45" s="85"/>
      <c r="AB45" s="85"/>
      <c r="AC45" s="85"/>
      <c r="AD45" s="85"/>
      <c r="AE45" s="85"/>
      <c r="AF45" s="85"/>
      <c r="AG45" s="85"/>
      <c r="AH45" s="85"/>
      <c r="AI45" s="85"/>
      <c r="AJ45" s="85"/>
      <c r="AK45" s="361"/>
      <c r="AL45" s="57"/>
    </row>
    <row r="46" spans="2:38" ht="25.5" customHeight="1" thickBot="1">
      <c r="B46" s="35">
        <v>11</v>
      </c>
      <c r="C46" s="784" t="s">
        <v>110</v>
      </c>
      <c r="D46" s="785"/>
      <c r="E46" s="785"/>
      <c r="F46" s="785"/>
      <c r="G46" s="785"/>
      <c r="H46" s="786"/>
      <c r="I46" s="300" t="s">
        <v>18</v>
      </c>
      <c r="J46" s="83" t="s">
        <v>111</v>
      </c>
      <c r="K46" s="84"/>
      <c r="L46" s="301" t="s">
        <v>18</v>
      </c>
      <c r="M46" s="83" t="s">
        <v>112</v>
      </c>
      <c r="N46" s="111"/>
      <c r="O46" s="112"/>
      <c r="P46" s="787"/>
      <c r="Q46" s="787"/>
      <c r="R46" s="338" t="s">
        <v>2</v>
      </c>
      <c r="S46" s="787"/>
      <c r="T46" s="787"/>
      <c r="U46" s="338" t="s">
        <v>3</v>
      </c>
      <c r="V46" s="787"/>
      <c r="W46" s="787"/>
      <c r="X46" s="338" t="s">
        <v>4</v>
      </c>
      <c r="Y46" s="788"/>
      <c r="Z46" s="788"/>
      <c r="AA46" s="788"/>
      <c r="AB46" s="788"/>
      <c r="AC46" s="788"/>
      <c r="AD46" s="788"/>
      <c r="AE46" s="788"/>
      <c r="AF46" s="788"/>
      <c r="AG46" s="788"/>
      <c r="AH46" s="788"/>
      <c r="AI46" s="788"/>
      <c r="AJ46" s="788"/>
      <c r="AK46" s="789"/>
      <c r="AL46" s="57"/>
    </row>
    <row r="47" spans="2:38" ht="25.5" customHeight="1">
      <c r="B47" s="737">
        <v>12</v>
      </c>
      <c r="C47" s="627" t="s">
        <v>113</v>
      </c>
      <c r="D47" s="628"/>
      <c r="E47" s="628"/>
      <c r="F47" s="628"/>
      <c r="G47" s="628"/>
      <c r="H47" s="629"/>
      <c r="I47" s="300" t="s">
        <v>18</v>
      </c>
      <c r="J47" s="83" t="s">
        <v>99</v>
      </c>
      <c r="K47" s="84"/>
      <c r="L47" s="301" t="s">
        <v>18</v>
      </c>
      <c r="M47" s="83" t="s">
        <v>100</v>
      </c>
      <c r="N47" s="108"/>
      <c r="O47" s="108"/>
      <c r="P47" s="108"/>
      <c r="Q47" s="113"/>
      <c r="R47" s="742" t="s">
        <v>101</v>
      </c>
      <c r="S47" s="743"/>
      <c r="T47" s="744"/>
      <c r="U47" s="745"/>
      <c r="V47" s="114" t="s">
        <v>2</v>
      </c>
      <c r="W47" s="115"/>
      <c r="X47" s="114" t="s">
        <v>3</v>
      </c>
      <c r="Y47" s="115"/>
      <c r="Z47" s="114" t="s">
        <v>4</v>
      </c>
      <c r="AA47" s="114" t="s">
        <v>48</v>
      </c>
      <c r="AB47" s="615"/>
      <c r="AC47" s="616"/>
      <c r="AD47" s="114" t="s">
        <v>2</v>
      </c>
      <c r="AE47" s="115"/>
      <c r="AF47" s="114" t="s">
        <v>3</v>
      </c>
      <c r="AG47" s="115"/>
      <c r="AH47" s="114" t="s">
        <v>4</v>
      </c>
      <c r="AI47" s="114"/>
      <c r="AJ47" s="116"/>
      <c r="AK47" s="259"/>
      <c r="AL47" s="57"/>
    </row>
    <row r="48" spans="2:38" ht="39.75" customHeight="1" thickBot="1">
      <c r="B48" s="738"/>
      <c r="C48" s="739"/>
      <c r="D48" s="740"/>
      <c r="E48" s="740"/>
      <c r="F48" s="740"/>
      <c r="G48" s="740"/>
      <c r="H48" s="741"/>
      <c r="I48" s="746" t="s">
        <v>91</v>
      </c>
      <c r="J48" s="746"/>
      <c r="K48" s="746"/>
      <c r="L48" s="746"/>
      <c r="M48" s="747"/>
      <c r="N48" s="748"/>
      <c r="O48" s="117" t="s">
        <v>92</v>
      </c>
      <c r="P48" s="748"/>
      <c r="Q48" s="748"/>
      <c r="R48" s="117" t="s">
        <v>78</v>
      </c>
      <c r="S48" s="117" t="s">
        <v>48</v>
      </c>
      <c r="T48" s="748"/>
      <c r="U48" s="748"/>
      <c r="V48" s="117" t="s">
        <v>92</v>
      </c>
      <c r="W48" s="748"/>
      <c r="X48" s="748"/>
      <c r="Y48" s="117" t="s">
        <v>78</v>
      </c>
      <c r="Z48" s="626" t="s">
        <v>79</v>
      </c>
      <c r="AA48" s="626"/>
      <c r="AB48" s="626"/>
      <c r="AC48" s="304"/>
      <c r="AD48" s="755"/>
      <c r="AE48" s="756"/>
      <c r="AF48" s="118" t="s">
        <v>318</v>
      </c>
      <c r="AG48" s="118"/>
      <c r="AH48" s="118"/>
      <c r="AI48" s="118"/>
      <c r="AJ48" s="119"/>
      <c r="AK48" s="362"/>
    </row>
    <row r="49" spans="2:80" ht="37.950000000000003" customHeight="1" thickBot="1">
      <c r="B49" s="36">
        <v>13</v>
      </c>
      <c r="C49" s="757" t="s">
        <v>157</v>
      </c>
      <c r="D49" s="758"/>
      <c r="E49" s="758"/>
      <c r="F49" s="758"/>
      <c r="G49" s="758"/>
      <c r="H49" s="758"/>
      <c r="I49" s="300" t="s">
        <v>18</v>
      </c>
      <c r="J49" s="83" t="s">
        <v>114</v>
      </c>
      <c r="K49" s="301" t="s">
        <v>18</v>
      </c>
      <c r="L49" s="83" t="s">
        <v>115</v>
      </c>
      <c r="M49" s="83"/>
      <c r="N49" s="301" t="s">
        <v>18</v>
      </c>
      <c r="O49" s="83" t="s">
        <v>116</v>
      </c>
      <c r="P49" s="753"/>
      <c r="Q49" s="753"/>
      <c r="R49" s="753"/>
      <c r="S49" s="753"/>
      <c r="T49" s="753"/>
      <c r="U49" s="753"/>
      <c r="V49" s="753"/>
      <c r="W49" s="753"/>
      <c r="X49" s="753"/>
      <c r="Y49" s="753"/>
      <c r="Z49" s="753"/>
      <c r="AA49" s="753"/>
      <c r="AB49" s="753"/>
      <c r="AC49" s="753"/>
      <c r="AD49" s="753"/>
      <c r="AE49" s="753"/>
      <c r="AF49" s="753"/>
      <c r="AG49" s="753"/>
      <c r="AH49" s="753"/>
      <c r="AI49" s="753"/>
      <c r="AJ49" s="753"/>
      <c r="AK49" s="754"/>
      <c r="AL49" s="57"/>
    </row>
    <row r="50" spans="2:80" s="1" customFormat="1" ht="37.950000000000003" customHeight="1" thickBot="1">
      <c r="B50" s="339">
        <v>14</v>
      </c>
      <c r="C50" s="571" t="s">
        <v>117</v>
      </c>
      <c r="D50" s="571"/>
      <c r="E50" s="571"/>
      <c r="F50" s="571"/>
      <c r="G50" s="571"/>
      <c r="H50" s="571"/>
      <c r="I50" s="285" t="s">
        <v>18</v>
      </c>
      <c r="J50" s="31" t="s">
        <v>114</v>
      </c>
      <c r="K50" s="286" t="s">
        <v>18</v>
      </c>
      <c r="L50" s="31" t="s">
        <v>115</v>
      </c>
      <c r="M50" s="31"/>
      <c r="N50" s="286" t="s">
        <v>18</v>
      </c>
      <c r="O50" s="31" t="s">
        <v>116</v>
      </c>
      <c r="P50" s="298" t="s">
        <v>18</v>
      </c>
      <c r="Q50" s="18" t="s">
        <v>118</v>
      </c>
      <c r="R50" s="305"/>
      <c r="S50" s="305"/>
      <c r="T50" s="305"/>
      <c r="U50" s="305"/>
      <c r="V50" s="305"/>
      <c r="W50" s="306"/>
      <c r="X50" s="306"/>
      <c r="Y50" s="306"/>
      <c r="Z50" s="306"/>
      <c r="AA50" s="306"/>
      <c r="AB50" s="306"/>
      <c r="AC50" s="306"/>
      <c r="AD50" s="306"/>
      <c r="AE50" s="306"/>
      <c r="AF50" s="306"/>
      <c r="AG50" s="305"/>
      <c r="AH50" s="307"/>
      <c r="AI50" s="307"/>
      <c r="AJ50" s="307"/>
      <c r="AK50" s="308"/>
      <c r="AL50" s="358"/>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1"/>
      <c r="BR50" s="131"/>
      <c r="BS50" s="131"/>
      <c r="BT50" s="131"/>
      <c r="BU50" s="131"/>
      <c r="BV50" s="131"/>
      <c r="BW50" s="131"/>
      <c r="BX50" s="131"/>
      <c r="BY50" s="131"/>
      <c r="BZ50"/>
      <c r="CA50" s="135"/>
      <c r="CB50" s="131"/>
    </row>
    <row r="51" spans="2:80" ht="27.6" customHeight="1" thickBot="1">
      <c r="B51" s="329">
        <v>15</v>
      </c>
      <c r="C51" s="749" t="s">
        <v>119</v>
      </c>
      <c r="D51" s="710"/>
      <c r="E51" s="710"/>
      <c r="F51" s="710"/>
      <c r="G51" s="710"/>
      <c r="H51" s="750"/>
      <c r="I51" s="285" t="s">
        <v>18</v>
      </c>
      <c r="J51" s="31" t="s">
        <v>120</v>
      </c>
      <c r="K51" s="286" t="s">
        <v>18</v>
      </c>
      <c r="L51" s="31" t="s">
        <v>121</v>
      </c>
      <c r="M51" s="31"/>
      <c r="N51" s="286" t="s">
        <v>18</v>
      </c>
      <c r="O51" s="309" t="s">
        <v>122</v>
      </c>
      <c r="P51" s="310"/>
      <c r="Q51" s="311"/>
      <c r="R51" s="311"/>
      <c r="S51" s="311"/>
      <c r="T51" s="311"/>
      <c r="U51" s="311"/>
      <c r="V51" s="311"/>
      <c r="W51" s="311"/>
      <c r="X51" s="311"/>
      <c r="Y51" s="311"/>
      <c r="Z51" s="311"/>
      <c r="AA51" s="311"/>
      <c r="AB51" s="311"/>
      <c r="AC51" s="311"/>
      <c r="AD51" s="311"/>
      <c r="AE51" s="311"/>
      <c r="AF51" s="311"/>
      <c r="AG51" s="311"/>
      <c r="AH51" s="311"/>
      <c r="AI51" s="311"/>
      <c r="AJ51" s="311"/>
      <c r="AK51" s="312"/>
      <c r="AL51" s="57"/>
    </row>
    <row r="52" spans="2:80" ht="27.6" customHeight="1" thickBot="1">
      <c r="B52" s="340">
        <v>16</v>
      </c>
      <c r="C52" s="749" t="s">
        <v>123</v>
      </c>
      <c r="D52" s="710"/>
      <c r="E52" s="710"/>
      <c r="F52" s="710"/>
      <c r="G52" s="710"/>
      <c r="H52" s="750"/>
      <c r="I52" s="287" t="s">
        <v>18</v>
      </c>
      <c r="J52" s="30" t="s">
        <v>120</v>
      </c>
      <c r="K52" s="288" t="s">
        <v>18</v>
      </c>
      <c r="L52" s="30" t="s">
        <v>121</v>
      </c>
      <c r="M52" s="30"/>
      <c r="N52" s="288" t="s">
        <v>18</v>
      </c>
      <c r="O52" s="313" t="s">
        <v>122</v>
      </c>
      <c r="P52" s="314"/>
      <c r="Q52" s="311"/>
      <c r="R52" s="311"/>
      <c r="S52" s="311"/>
      <c r="T52" s="311"/>
      <c r="U52" s="311"/>
      <c r="V52" s="311"/>
      <c r="W52" s="311"/>
      <c r="X52" s="311"/>
      <c r="Y52" s="311"/>
      <c r="Z52" s="311"/>
      <c r="AA52" s="311"/>
      <c r="AB52" s="311"/>
      <c r="AC52" s="311"/>
      <c r="AD52" s="311"/>
      <c r="AE52" s="311"/>
      <c r="AF52" s="311"/>
      <c r="AG52" s="311"/>
      <c r="AH52" s="311"/>
      <c r="AI52" s="311"/>
      <c r="AJ52" s="311"/>
      <c r="AK52" s="312"/>
      <c r="AL52" s="57"/>
    </row>
    <row r="53" spans="2:80" ht="27.6" customHeight="1" thickBot="1">
      <c r="B53" s="327">
        <v>17</v>
      </c>
      <c r="C53" s="515" t="s">
        <v>124</v>
      </c>
      <c r="D53" s="751"/>
      <c r="E53" s="751"/>
      <c r="F53" s="751"/>
      <c r="G53" s="751"/>
      <c r="H53" s="752"/>
      <c r="I53" s="578"/>
      <c r="J53" s="579"/>
      <c r="K53" s="333" t="s">
        <v>2</v>
      </c>
      <c r="L53" s="580"/>
      <c r="M53" s="580"/>
      <c r="N53" s="333" t="s">
        <v>3</v>
      </c>
      <c r="O53" s="580"/>
      <c r="P53" s="580"/>
      <c r="Q53" s="333" t="s">
        <v>4</v>
      </c>
      <c r="R53" s="23"/>
      <c r="S53" s="634" t="s">
        <v>102</v>
      </c>
      <c r="T53" s="634"/>
      <c r="U53" s="23"/>
      <c r="V53" s="579"/>
      <c r="W53" s="579"/>
      <c r="X53" s="333" t="s">
        <v>2</v>
      </c>
      <c r="Y53" s="580"/>
      <c r="Z53" s="580"/>
      <c r="AA53" s="333" t="s">
        <v>3</v>
      </c>
      <c r="AB53" s="580"/>
      <c r="AC53" s="580"/>
      <c r="AD53" s="333" t="s">
        <v>4</v>
      </c>
      <c r="AE53" s="634"/>
      <c r="AF53" s="634"/>
      <c r="AG53" s="634"/>
      <c r="AH53" s="59"/>
      <c r="AI53" s="59"/>
      <c r="AJ53" s="39"/>
      <c r="AK53" s="60"/>
    </row>
    <row r="54" spans="2:80" ht="49.95" customHeight="1" thickBot="1">
      <c r="B54" s="340">
        <v>18</v>
      </c>
      <c r="C54" s="811" t="s">
        <v>125</v>
      </c>
      <c r="D54" s="812"/>
      <c r="E54" s="812"/>
      <c r="F54" s="812"/>
      <c r="G54" s="812"/>
      <c r="H54" s="812"/>
      <c r="I54" s="808"/>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10"/>
      <c r="AL54" s="57"/>
    </row>
    <row r="55" spans="2:80" ht="25.5" hidden="1" customHeight="1">
      <c r="B55" s="55"/>
      <c r="C55" s="65"/>
      <c r="D55" s="54"/>
      <c r="E55" s="54"/>
      <c r="F55" s="54"/>
      <c r="G55" s="54"/>
      <c r="H55" s="54"/>
      <c r="I55" s="66"/>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57"/>
    </row>
    <row r="56" spans="2:80" ht="25.5" customHeight="1" thickBot="1">
      <c r="B56" s="58" t="s">
        <v>327</v>
      </c>
      <c r="C56" s="62"/>
      <c r="D56" s="53"/>
      <c r="E56" s="53"/>
      <c r="F56" s="53"/>
      <c r="G56" s="53"/>
      <c r="H56" s="53"/>
      <c r="I56" s="63"/>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57"/>
    </row>
    <row r="57" spans="2:80" ht="30" customHeight="1">
      <c r="B57" s="501">
        <v>19</v>
      </c>
      <c r="C57" s="698" t="s">
        <v>126</v>
      </c>
      <c r="D57" s="790"/>
      <c r="E57" s="790"/>
      <c r="F57" s="790"/>
      <c r="G57" s="790"/>
      <c r="H57" s="791"/>
      <c r="I57" s="515" t="s">
        <v>164</v>
      </c>
      <c r="J57" s="601"/>
      <c r="K57" s="601"/>
      <c r="L57" s="601"/>
      <c r="M57" s="601"/>
      <c r="N57" s="602"/>
      <c r="O57" s="581" t="s">
        <v>127</v>
      </c>
      <c r="P57" s="582"/>
      <c r="Q57" s="582"/>
      <c r="R57" s="582"/>
      <c r="S57" s="582"/>
      <c r="T57" s="582"/>
      <c r="U57" s="583"/>
      <c r="V57" s="584" t="s">
        <v>178</v>
      </c>
      <c r="W57" s="585"/>
      <c r="X57" s="585"/>
      <c r="Y57" s="585"/>
      <c r="Z57" s="585"/>
      <c r="AA57" s="585"/>
      <c r="AB57" s="585"/>
      <c r="AC57" s="586"/>
      <c r="AD57" s="859" t="s">
        <v>179</v>
      </c>
      <c r="AE57" s="860"/>
      <c r="AF57" s="515" t="s">
        <v>148</v>
      </c>
      <c r="AG57" s="516"/>
      <c r="AH57" s="516"/>
      <c r="AI57" s="517"/>
      <c r="AJ57" s="72"/>
      <c r="AK57" s="68"/>
      <c r="AL57" s="57"/>
    </row>
    <row r="58" spans="2:80" ht="25.5" customHeight="1">
      <c r="B58" s="673"/>
      <c r="C58" s="792"/>
      <c r="D58" s="793"/>
      <c r="E58" s="793"/>
      <c r="F58" s="793"/>
      <c r="G58" s="793"/>
      <c r="H58" s="794"/>
      <c r="I58" s="596"/>
      <c r="J58" s="597"/>
      <c r="K58" s="597"/>
      <c r="L58" s="597"/>
      <c r="M58" s="597"/>
      <c r="N58" s="598"/>
      <c r="O58" s="574"/>
      <c r="P58" s="575"/>
      <c r="Q58" s="120" t="s">
        <v>2</v>
      </c>
      <c r="R58" s="121"/>
      <c r="S58" s="120" t="s">
        <v>3</v>
      </c>
      <c r="T58" s="365"/>
      <c r="U58" s="122" t="s">
        <v>4</v>
      </c>
      <c r="V58" s="587"/>
      <c r="W58" s="588"/>
      <c r="X58" s="588"/>
      <c r="Y58" s="588"/>
      <c r="Z58" s="588"/>
      <c r="AA58" s="588"/>
      <c r="AB58" s="588"/>
      <c r="AC58" s="589"/>
      <c r="AD58" s="857"/>
      <c r="AE58" s="858"/>
      <c r="AF58" s="798"/>
      <c r="AG58" s="799"/>
      <c r="AH58" s="799"/>
      <c r="AI58" s="800"/>
      <c r="AJ58" s="74" t="s">
        <v>150</v>
      </c>
      <c r="AK58" s="302" t="s">
        <v>18</v>
      </c>
      <c r="AL58" s="33"/>
    </row>
    <row r="59" spans="2:80" ht="25.5" customHeight="1">
      <c r="B59" s="673"/>
      <c r="C59" s="792"/>
      <c r="D59" s="793"/>
      <c r="E59" s="793"/>
      <c r="F59" s="793"/>
      <c r="G59" s="793"/>
      <c r="H59" s="794"/>
      <c r="I59" s="576"/>
      <c r="J59" s="577"/>
      <c r="K59" s="577"/>
      <c r="L59" s="577"/>
      <c r="M59" s="577"/>
      <c r="N59" s="577"/>
      <c r="O59" s="572"/>
      <c r="P59" s="573"/>
      <c r="Q59" s="123" t="s">
        <v>2</v>
      </c>
      <c r="R59" s="124"/>
      <c r="S59" s="123" t="s">
        <v>3</v>
      </c>
      <c r="T59" s="366"/>
      <c r="U59" s="125" t="s">
        <v>4</v>
      </c>
      <c r="V59" s="590"/>
      <c r="W59" s="591"/>
      <c r="X59" s="591"/>
      <c r="Y59" s="591"/>
      <c r="Z59" s="591"/>
      <c r="AA59" s="591"/>
      <c r="AB59" s="591"/>
      <c r="AC59" s="592"/>
      <c r="AD59" s="857"/>
      <c r="AE59" s="858"/>
      <c r="AF59" s="798"/>
      <c r="AG59" s="799"/>
      <c r="AH59" s="799"/>
      <c r="AI59" s="800"/>
      <c r="AJ59" s="74" t="s">
        <v>149</v>
      </c>
      <c r="AK59" s="302" t="s">
        <v>18</v>
      </c>
      <c r="AL59" s="34"/>
    </row>
    <row r="60" spans="2:80" ht="25.5" customHeight="1" thickBot="1">
      <c r="B60" s="514"/>
      <c r="C60" s="795"/>
      <c r="D60" s="796"/>
      <c r="E60" s="796"/>
      <c r="F60" s="796"/>
      <c r="G60" s="796"/>
      <c r="H60" s="797"/>
      <c r="I60" s="603"/>
      <c r="J60" s="604"/>
      <c r="K60" s="604"/>
      <c r="L60" s="604"/>
      <c r="M60" s="604"/>
      <c r="N60" s="604"/>
      <c r="O60" s="816"/>
      <c r="P60" s="817"/>
      <c r="Q60" s="126" t="s">
        <v>2</v>
      </c>
      <c r="R60" s="127"/>
      <c r="S60" s="126" t="s">
        <v>3</v>
      </c>
      <c r="T60" s="367"/>
      <c r="U60" s="128" t="s">
        <v>4</v>
      </c>
      <c r="V60" s="593"/>
      <c r="W60" s="594"/>
      <c r="X60" s="594"/>
      <c r="Y60" s="594"/>
      <c r="Z60" s="594"/>
      <c r="AA60" s="594"/>
      <c r="AB60" s="594"/>
      <c r="AC60" s="595"/>
      <c r="AD60" s="599"/>
      <c r="AE60" s="600"/>
      <c r="AF60" s="518"/>
      <c r="AG60" s="519"/>
      <c r="AH60" s="519"/>
      <c r="AI60" s="520"/>
      <c r="AJ60" s="73"/>
      <c r="AK60" s="69"/>
      <c r="AL60" s="33"/>
    </row>
    <row r="61" spans="2:80" ht="10.050000000000001" customHeight="1">
      <c r="B61" s="373"/>
      <c r="C61" s="374"/>
      <c r="D61" s="374"/>
      <c r="E61" s="374"/>
      <c r="F61" s="374"/>
      <c r="G61" s="374"/>
      <c r="H61" s="374"/>
      <c r="I61" s="375"/>
      <c r="J61" s="376"/>
      <c r="K61" s="376"/>
      <c r="L61" s="376"/>
      <c r="M61" s="376"/>
      <c r="N61" s="376"/>
      <c r="O61" s="377"/>
      <c r="P61" s="377"/>
      <c r="Q61" s="378"/>
      <c r="R61" s="375"/>
      <c r="S61" s="378"/>
      <c r="T61" s="379"/>
      <c r="U61" s="378"/>
      <c r="V61" s="380"/>
      <c r="W61" s="380"/>
      <c r="X61" s="380"/>
      <c r="Y61" s="380"/>
      <c r="Z61" s="380"/>
      <c r="AA61" s="380"/>
      <c r="AB61" s="380"/>
      <c r="AC61" s="380"/>
      <c r="AD61" s="381"/>
      <c r="AE61" s="381"/>
      <c r="AF61" s="373"/>
      <c r="AG61" s="373"/>
      <c r="AH61" s="373"/>
      <c r="AI61" s="373"/>
      <c r="AJ61" s="382"/>
      <c r="AK61" s="382"/>
      <c r="AL61" s="33"/>
    </row>
    <row r="62" spans="2:80" ht="25.5" customHeight="1">
      <c r="D62" s="854" t="s">
        <v>329</v>
      </c>
      <c r="E62" s="854"/>
      <c r="F62" s="854"/>
      <c r="G62" s="854"/>
      <c r="H62" s="854"/>
      <c r="I62" s="854"/>
      <c r="J62" s="854"/>
      <c r="K62" s="854"/>
      <c r="L62" s="854"/>
      <c r="M62" s="854"/>
      <c r="N62" s="854"/>
      <c r="O62" s="854"/>
      <c r="P62" s="854"/>
      <c r="Q62" s="854"/>
      <c r="R62" s="854"/>
      <c r="S62" s="854"/>
      <c r="T62" s="854"/>
      <c r="U62" s="854"/>
      <c r="V62" s="854"/>
      <c r="W62" s="854"/>
      <c r="X62" s="854"/>
      <c r="Y62" s="854"/>
      <c r="Z62" s="854"/>
      <c r="AA62" s="854"/>
      <c r="AB62" s="854"/>
      <c r="AC62" s="854"/>
      <c r="AD62" s="854"/>
      <c r="AE62" s="854"/>
      <c r="AF62" s="854"/>
      <c r="AG62" s="854"/>
      <c r="AH62" s="854"/>
      <c r="AI62" s="854"/>
      <c r="AK62" s="56"/>
      <c r="AL62" s="33"/>
    </row>
    <row r="63" spans="2:80" ht="25.05" customHeight="1">
      <c r="B63" s="75" t="s">
        <v>139</v>
      </c>
      <c r="C63" s="76"/>
      <c r="D63" s="76"/>
      <c r="E63" s="76"/>
      <c r="F63" s="76"/>
      <c r="G63" s="76"/>
      <c r="H63" s="76"/>
      <c r="I63" s="77"/>
      <c r="J63" s="77"/>
      <c r="K63" s="77"/>
      <c r="L63" s="77"/>
      <c r="M63" s="77"/>
      <c r="N63" s="77"/>
      <c r="O63" s="77"/>
      <c r="P63" s="77"/>
      <c r="Q63" s="77"/>
    </row>
    <row r="64" spans="2:80" ht="25.05" customHeight="1">
      <c r="B64" s="76"/>
      <c r="C64" s="86" t="s">
        <v>328</v>
      </c>
      <c r="D64" s="76"/>
      <c r="E64" s="76"/>
      <c r="F64" s="76"/>
      <c r="G64" s="76"/>
      <c r="H64" s="76"/>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8"/>
      <c r="AK64" s="78"/>
    </row>
    <row r="65" spans="2:80" ht="17.55" customHeight="1">
      <c r="B65" s="76"/>
      <c r="C65" s="76"/>
      <c r="D65" s="76" t="s">
        <v>140</v>
      </c>
      <c r="E65" s="76"/>
      <c r="F65" s="76"/>
      <c r="G65" s="76"/>
      <c r="H65" s="76"/>
      <c r="I65" s="77"/>
      <c r="J65" s="77"/>
      <c r="K65" s="77"/>
      <c r="L65" s="77"/>
      <c r="M65" s="77"/>
      <c r="N65" s="77"/>
      <c r="O65" s="77"/>
      <c r="P65" s="77"/>
      <c r="Q65" s="77"/>
      <c r="R65" s="77"/>
      <c r="S65" s="77"/>
      <c r="T65" s="77"/>
      <c r="U65" s="77"/>
      <c r="V65" s="77"/>
      <c r="W65" s="77"/>
      <c r="X65" s="77"/>
      <c r="Y65" s="77"/>
      <c r="Z65" s="77"/>
      <c r="AA65" s="77"/>
      <c r="AB65" s="77"/>
      <c r="AC65" s="77"/>
      <c r="AD65" s="79"/>
      <c r="AE65" s="77"/>
      <c r="AF65" s="77"/>
      <c r="AG65" s="77"/>
      <c r="AH65" s="77"/>
      <c r="AI65" s="77"/>
      <c r="AJ65" s="78"/>
      <c r="AK65" s="78"/>
    </row>
    <row r="66" spans="2:80" ht="17.55" customHeight="1">
      <c r="B66" s="76"/>
      <c r="C66" s="76"/>
      <c r="D66" s="76" t="s">
        <v>152</v>
      </c>
      <c r="E66" s="76"/>
      <c r="F66" s="76"/>
      <c r="G66" s="76"/>
      <c r="H66" s="76"/>
      <c r="I66" s="77"/>
      <c r="J66" s="77"/>
      <c r="K66" s="77"/>
      <c r="L66" s="77"/>
      <c r="M66" s="77"/>
      <c r="N66" s="77"/>
      <c r="O66" s="77"/>
      <c r="P66" s="77"/>
      <c r="Q66" s="77"/>
      <c r="R66" s="77"/>
      <c r="S66" s="77"/>
      <c r="T66" s="77"/>
      <c r="U66" s="77"/>
      <c r="V66" s="77"/>
      <c r="W66" s="77"/>
      <c r="X66" s="77"/>
      <c r="Y66" s="77"/>
      <c r="Z66" s="77"/>
      <c r="AA66" s="77"/>
      <c r="AB66" s="77"/>
      <c r="AC66" s="77"/>
      <c r="AD66" s="79"/>
      <c r="AE66" s="77"/>
      <c r="AF66" s="77"/>
      <c r="AG66" s="77"/>
      <c r="AH66" s="77"/>
      <c r="AI66" s="77"/>
      <c r="AJ66" s="78"/>
      <c r="AK66" s="78"/>
    </row>
    <row r="67" spans="2:80" ht="17.55" customHeight="1">
      <c r="B67" s="76"/>
      <c r="C67" s="76"/>
      <c r="D67" s="76" t="s">
        <v>153</v>
      </c>
      <c r="E67" s="76"/>
      <c r="F67" s="76"/>
      <c r="G67" s="76"/>
      <c r="H67" s="76"/>
      <c r="I67" s="77"/>
      <c r="J67" s="77"/>
      <c r="K67" s="77"/>
      <c r="L67" s="77"/>
      <c r="M67" s="77"/>
      <c r="N67" s="77"/>
      <c r="O67" s="77"/>
      <c r="P67" s="77"/>
      <c r="Q67" s="77"/>
      <c r="R67" s="77"/>
      <c r="S67" s="77"/>
      <c r="T67" s="77"/>
      <c r="U67" s="77"/>
      <c r="V67" s="77"/>
      <c r="W67" s="77"/>
      <c r="X67" s="77"/>
      <c r="Y67" s="77"/>
      <c r="Z67" s="77"/>
      <c r="AA67" s="77"/>
      <c r="AB67" s="77"/>
      <c r="AC67" s="77"/>
      <c r="AD67" s="79"/>
      <c r="AE67" s="77"/>
      <c r="AF67" s="77"/>
      <c r="AG67" s="77"/>
      <c r="AH67" s="77"/>
      <c r="AI67" s="77"/>
      <c r="AJ67" s="78"/>
      <c r="AK67" s="78"/>
    </row>
    <row r="68" spans="2:80" ht="17.55" customHeight="1">
      <c r="B68" s="76"/>
      <c r="C68" s="76"/>
      <c r="D68" s="76" t="s">
        <v>347</v>
      </c>
      <c r="E68" s="76"/>
      <c r="F68" s="76"/>
      <c r="G68" s="76"/>
      <c r="H68" s="76"/>
      <c r="I68" s="77"/>
      <c r="J68" s="77"/>
      <c r="K68" s="77"/>
      <c r="L68" s="77"/>
      <c r="M68" s="77"/>
      <c r="N68" s="77"/>
      <c r="O68" s="77"/>
      <c r="P68" s="77"/>
      <c r="Q68" s="77"/>
      <c r="R68" s="77"/>
      <c r="S68" s="77"/>
      <c r="T68" s="77"/>
      <c r="U68" s="77"/>
      <c r="V68" s="77"/>
      <c r="W68" s="77"/>
      <c r="X68" s="77"/>
      <c r="Y68" s="77"/>
      <c r="Z68" s="77"/>
      <c r="AA68" s="77"/>
      <c r="AB68" s="77"/>
      <c r="AC68" s="77"/>
      <c r="AD68" s="79"/>
      <c r="AE68" s="77"/>
      <c r="AF68" s="77"/>
      <c r="AG68" s="77"/>
      <c r="AH68" s="77"/>
      <c r="AI68" s="77"/>
      <c r="AJ68" s="78"/>
      <c r="AK68" s="78"/>
    </row>
    <row r="69" spans="2:80" ht="17.55" customHeight="1">
      <c r="B69" s="76"/>
      <c r="C69" s="76"/>
      <c r="D69" s="76" t="s">
        <v>142</v>
      </c>
      <c r="E69" s="76"/>
      <c r="F69" s="76"/>
      <c r="G69" s="76"/>
      <c r="H69" s="76"/>
      <c r="I69" s="77"/>
      <c r="J69" s="77"/>
      <c r="K69" s="77"/>
      <c r="L69" s="77"/>
      <c r="M69" s="77"/>
      <c r="N69" s="77"/>
      <c r="O69" s="77"/>
      <c r="P69" s="77"/>
      <c r="Q69" s="77"/>
      <c r="R69" s="77"/>
      <c r="S69" s="77"/>
      <c r="T69" s="77"/>
      <c r="U69" s="77"/>
      <c r="V69" s="77"/>
      <c r="W69" s="77"/>
      <c r="X69" s="77"/>
      <c r="Y69" s="77"/>
      <c r="Z69" s="77"/>
      <c r="AA69" s="77"/>
      <c r="AB69" s="77"/>
      <c r="AC69" s="77"/>
      <c r="AD69" s="80"/>
      <c r="AE69" s="77"/>
      <c r="AF69" s="77"/>
      <c r="AG69" s="77"/>
      <c r="AH69" s="77"/>
      <c r="AI69" s="77"/>
      <c r="AJ69" s="78"/>
      <c r="AK69" s="78"/>
    </row>
    <row r="70" spans="2:80" ht="17.55" customHeight="1">
      <c r="B70" s="76"/>
      <c r="C70" s="76"/>
      <c r="D70" s="76" t="s">
        <v>143</v>
      </c>
      <c r="E70" s="76"/>
      <c r="F70" s="76"/>
      <c r="G70" s="76"/>
      <c r="H70" s="76"/>
      <c r="I70" s="77"/>
      <c r="J70" s="77"/>
      <c r="K70" s="77"/>
      <c r="L70" s="77"/>
      <c r="M70" s="77"/>
      <c r="N70" s="77"/>
      <c r="O70" s="77"/>
      <c r="P70" s="77"/>
      <c r="Q70" s="77"/>
      <c r="R70" s="77"/>
      <c r="S70" s="77"/>
      <c r="T70" s="77"/>
      <c r="U70" s="77"/>
      <c r="V70" s="77"/>
      <c r="W70" s="77"/>
      <c r="X70" s="77"/>
      <c r="Y70" s="77"/>
      <c r="Z70" s="77"/>
      <c r="AA70" s="77"/>
      <c r="AB70" s="77"/>
      <c r="AC70" s="77"/>
      <c r="AD70" s="81"/>
      <c r="AE70" s="77"/>
      <c r="AF70" s="77"/>
      <c r="AG70" s="77"/>
      <c r="AH70" s="77"/>
      <c r="AI70" s="77"/>
      <c r="AJ70" s="78"/>
      <c r="AK70" s="78"/>
    </row>
    <row r="71" spans="2:80" ht="17.55" customHeight="1">
      <c r="B71" s="76"/>
      <c r="C71" s="76"/>
      <c r="D71" s="76"/>
      <c r="E71" s="76" t="s">
        <v>144</v>
      </c>
      <c r="F71" s="76"/>
      <c r="G71" s="76"/>
      <c r="H71" s="76"/>
      <c r="I71" s="77"/>
      <c r="J71" s="77"/>
      <c r="K71" s="77"/>
      <c r="L71" s="77"/>
      <c r="M71" s="77"/>
      <c r="N71" s="77"/>
      <c r="O71" s="77"/>
      <c r="P71" s="77"/>
      <c r="Q71" s="77"/>
      <c r="R71" s="77"/>
      <c r="S71" s="77"/>
      <c r="T71" s="77"/>
      <c r="U71" s="77"/>
      <c r="V71" s="77"/>
      <c r="W71" s="77"/>
      <c r="X71" s="77"/>
      <c r="Y71" s="77"/>
      <c r="Z71" s="77"/>
      <c r="AA71" s="77"/>
      <c r="AB71" s="77"/>
      <c r="AC71" s="77"/>
      <c r="AD71" s="80"/>
      <c r="AE71" s="77"/>
      <c r="AF71" s="77"/>
      <c r="AG71" s="77"/>
      <c r="AH71" s="77"/>
      <c r="AI71" s="77"/>
      <c r="AJ71" s="78"/>
      <c r="AK71" s="78"/>
    </row>
    <row r="72" spans="2:80" ht="17.55" customHeight="1">
      <c r="B72" s="76"/>
      <c r="C72" s="76"/>
      <c r="D72" s="76" t="s">
        <v>141</v>
      </c>
      <c r="E72" s="76"/>
      <c r="F72" s="76"/>
      <c r="G72" s="76"/>
      <c r="H72" s="76"/>
      <c r="I72" s="77"/>
      <c r="J72" s="77"/>
      <c r="K72" s="77"/>
      <c r="L72" s="77"/>
      <c r="M72" s="77"/>
      <c r="N72" s="77"/>
      <c r="O72" s="77"/>
      <c r="P72" s="77"/>
      <c r="Q72" s="77"/>
      <c r="R72" s="77"/>
      <c r="S72" s="77"/>
      <c r="T72" s="77"/>
      <c r="U72" s="77"/>
      <c r="V72" s="77"/>
      <c r="W72" s="77"/>
      <c r="X72" s="77"/>
      <c r="Y72" s="77"/>
      <c r="Z72" s="77"/>
      <c r="AA72" s="77"/>
      <c r="AB72" s="77"/>
      <c r="AC72" s="77"/>
      <c r="AD72" s="81"/>
      <c r="AE72" s="77"/>
      <c r="AF72" s="77"/>
      <c r="AG72" s="77"/>
      <c r="AH72" s="77"/>
      <c r="AI72" s="77"/>
      <c r="AJ72" s="78"/>
      <c r="AK72" s="78"/>
    </row>
    <row r="73" spans="2:80" ht="17.55" customHeight="1">
      <c r="B73" s="76"/>
      <c r="C73" s="76"/>
      <c r="D73" s="76" t="s">
        <v>151</v>
      </c>
      <c r="E73" s="76"/>
      <c r="F73" s="76"/>
      <c r="G73" s="76"/>
      <c r="H73" s="76"/>
      <c r="I73" s="77"/>
      <c r="J73" s="77"/>
      <c r="K73" s="77"/>
      <c r="L73" s="77"/>
      <c r="M73" s="77"/>
      <c r="N73" s="77"/>
      <c r="O73" s="77"/>
      <c r="P73" s="77"/>
      <c r="Q73" s="77"/>
      <c r="R73" s="77"/>
      <c r="S73" s="77"/>
      <c r="T73" s="77"/>
      <c r="U73" s="77"/>
      <c r="V73" s="77"/>
      <c r="W73" s="77"/>
      <c r="X73" s="77"/>
      <c r="Y73" s="77"/>
      <c r="Z73" s="77"/>
      <c r="AA73" s="77"/>
      <c r="AB73" s="77"/>
      <c r="AC73" s="77"/>
      <c r="AD73" s="79"/>
      <c r="AE73" s="77"/>
      <c r="AF73" s="77"/>
      <c r="AG73" s="77"/>
      <c r="AH73" s="77"/>
      <c r="AI73" s="77"/>
      <c r="AJ73" s="78"/>
      <c r="AK73" s="78"/>
    </row>
    <row r="74" spans="2:80" ht="10.050000000000001" customHeight="1">
      <c r="B74" s="76"/>
      <c r="C74" s="76"/>
      <c r="D74" s="81"/>
      <c r="E74" s="76"/>
      <c r="F74" s="76"/>
      <c r="G74" s="76"/>
      <c r="H74" s="76"/>
      <c r="I74" s="77"/>
      <c r="J74" s="77"/>
      <c r="K74" s="77"/>
      <c r="L74" s="77"/>
      <c r="M74" s="77"/>
      <c r="N74" s="77"/>
      <c r="O74" s="77"/>
      <c r="P74" s="77"/>
      <c r="Q74" s="77"/>
      <c r="R74" s="77"/>
      <c r="S74" s="77"/>
      <c r="T74" s="77"/>
      <c r="U74" s="77"/>
      <c r="V74" s="77"/>
      <c r="W74" s="77"/>
      <c r="X74" s="77"/>
      <c r="Y74" s="77"/>
      <c r="Z74" s="77"/>
      <c r="AA74" s="77"/>
      <c r="AB74" s="77"/>
      <c r="AC74" s="77"/>
      <c r="AD74" s="79"/>
      <c r="AE74" s="77"/>
      <c r="AF74" s="77"/>
      <c r="AG74" s="77"/>
      <c r="AH74" s="77"/>
      <c r="AI74" s="77"/>
      <c r="AJ74" s="78"/>
      <c r="AK74" s="78"/>
    </row>
    <row r="75" spans="2:80" ht="16.2">
      <c r="B75" s="76"/>
      <c r="C75" s="86" t="s">
        <v>159</v>
      </c>
      <c r="D75" s="76"/>
      <c r="E75" s="76"/>
      <c r="F75" s="76"/>
      <c r="G75" s="76"/>
      <c r="H75" s="76"/>
      <c r="I75" s="77"/>
      <c r="J75" s="77"/>
      <c r="K75" s="77"/>
      <c r="L75" s="77"/>
      <c r="M75" s="77"/>
      <c r="N75" s="77"/>
      <c r="O75" s="77"/>
      <c r="P75" s="77"/>
      <c r="Q75" s="77"/>
      <c r="R75" s="77"/>
      <c r="S75" s="77"/>
      <c r="T75" s="77"/>
      <c r="U75" s="77"/>
      <c r="V75" s="77"/>
      <c r="W75" s="77"/>
      <c r="X75" s="77"/>
      <c r="Y75" s="77"/>
      <c r="Z75" s="77"/>
      <c r="AA75" s="77"/>
      <c r="AB75" s="77"/>
      <c r="AC75" s="77"/>
      <c r="AD75" s="81"/>
      <c r="AE75" s="77"/>
      <c r="AF75" s="77"/>
      <c r="AG75" s="77"/>
      <c r="AH75" s="77"/>
      <c r="AI75" s="77"/>
      <c r="AJ75" s="78"/>
      <c r="AK75" s="78"/>
    </row>
    <row r="76" spans="2:80" ht="17.55" customHeight="1">
      <c r="B76" s="76"/>
      <c r="C76" s="76"/>
      <c r="D76" s="82" t="s">
        <v>154</v>
      </c>
      <c r="E76" s="76"/>
      <c r="F76" s="76"/>
      <c r="G76" s="76"/>
      <c r="H76" s="76"/>
      <c r="I76" s="77"/>
      <c r="J76" s="77"/>
      <c r="K76" s="77"/>
      <c r="L76" s="77"/>
      <c r="M76" s="77"/>
      <c r="N76" s="77"/>
      <c r="O76" s="77"/>
      <c r="P76" s="77"/>
      <c r="Q76" s="77"/>
      <c r="R76" s="77"/>
      <c r="S76" s="77"/>
      <c r="T76" s="77"/>
      <c r="U76" s="77"/>
      <c r="V76" s="77"/>
      <c r="W76" s="77"/>
      <c r="X76" s="77"/>
      <c r="Y76" s="77"/>
      <c r="Z76" s="77"/>
      <c r="AA76" s="77"/>
      <c r="AB76" s="77"/>
      <c r="AC76" s="77"/>
      <c r="AD76" s="81"/>
      <c r="AE76" s="77"/>
      <c r="AF76" s="77"/>
      <c r="AG76" s="77"/>
      <c r="AH76" s="77"/>
      <c r="AI76" s="77"/>
      <c r="AJ76" s="78"/>
      <c r="AK76" s="78"/>
    </row>
    <row r="77" spans="2:80" ht="17.55" customHeight="1">
      <c r="B77" s="76"/>
      <c r="C77" s="76"/>
      <c r="D77" s="82" t="s">
        <v>155</v>
      </c>
      <c r="E77" s="76"/>
      <c r="F77" s="76"/>
      <c r="G77" s="76"/>
      <c r="H77" s="76"/>
      <c r="I77" s="77"/>
      <c r="J77" s="77"/>
      <c r="K77" s="77"/>
      <c r="L77" s="77"/>
      <c r="M77" s="77"/>
      <c r="N77" s="77"/>
      <c r="O77" s="77"/>
      <c r="P77" s="77"/>
      <c r="Q77" s="77"/>
      <c r="R77" s="77"/>
      <c r="S77" s="77"/>
      <c r="T77" s="77"/>
      <c r="U77" s="77"/>
      <c r="V77" s="77"/>
      <c r="W77" s="77"/>
      <c r="X77" s="77"/>
      <c r="Y77" s="77"/>
      <c r="Z77" s="77"/>
      <c r="AA77" s="77"/>
      <c r="AB77" s="77"/>
      <c r="AC77" s="77"/>
      <c r="AD77" s="81"/>
      <c r="AE77" s="77"/>
      <c r="AF77" s="77"/>
      <c r="AG77" s="77"/>
      <c r="AH77" s="77"/>
      <c r="AI77" s="77"/>
      <c r="AJ77" s="78"/>
      <c r="AK77" s="78"/>
    </row>
    <row r="78" spans="2:80" ht="10.050000000000001" customHeight="1">
      <c r="B78" s="76"/>
      <c r="C78" s="76"/>
      <c r="D78" s="82"/>
      <c r="E78" s="76"/>
      <c r="F78" s="76"/>
      <c r="G78" s="76"/>
      <c r="H78" s="76"/>
      <c r="I78" s="77"/>
      <c r="J78" s="77"/>
      <c r="K78" s="77"/>
      <c r="L78" s="77"/>
      <c r="M78" s="77"/>
      <c r="N78" s="77"/>
      <c r="O78" s="77"/>
      <c r="P78" s="77"/>
      <c r="Q78" s="77"/>
      <c r="R78" s="77"/>
      <c r="S78" s="77"/>
      <c r="T78" s="77"/>
      <c r="U78" s="77"/>
      <c r="V78" s="77"/>
      <c r="W78" s="77"/>
      <c r="X78" s="77"/>
      <c r="Y78" s="77"/>
      <c r="Z78" s="77"/>
      <c r="AA78" s="77"/>
      <c r="AB78" s="77"/>
      <c r="AC78" s="77"/>
      <c r="AD78" s="81"/>
      <c r="AE78" s="77"/>
      <c r="AF78" s="77"/>
      <c r="AG78" s="77"/>
      <c r="AH78" s="77"/>
      <c r="AI78" s="77"/>
      <c r="AJ78" s="78"/>
      <c r="AK78" s="78"/>
    </row>
    <row r="79" spans="2:80" ht="19.95" customHeight="1">
      <c r="B79" s="342"/>
      <c r="C79" s="342"/>
      <c r="D79" s="82" t="s">
        <v>319</v>
      </c>
      <c r="E79" s="342"/>
      <c r="F79" s="342"/>
      <c r="G79" s="342"/>
      <c r="H79" s="342"/>
      <c r="I79" s="343"/>
      <c r="J79" s="343"/>
      <c r="K79" s="343"/>
      <c r="L79" s="610" t="s">
        <v>320</v>
      </c>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611"/>
      <c r="AK79" s="611"/>
    </row>
    <row r="80" spans="2:80" s="341" customFormat="1" ht="19.95" customHeight="1">
      <c r="B80" s="76"/>
      <c r="C80" s="76"/>
      <c r="D80"/>
      <c r="E80" s="76"/>
      <c r="F80" s="76"/>
      <c r="G80" s="76"/>
      <c r="H80" s="76"/>
      <c r="I80" s="77"/>
      <c r="J80" s="77"/>
      <c r="K80" s="77"/>
      <c r="L80" s="611"/>
      <c r="M80" s="611"/>
      <c r="N80" s="611"/>
      <c r="O80" s="611"/>
      <c r="P80" s="611"/>
      <c r="Q80" s="611"/>
      <c r="R80" s="611"/>
      <c r="S80" s="611"/>
      <c r="T80" s="611"/>
      <c r="U80" s="611"/>
      <c r="V80" s="611"/>
      <c r="W80" s="611"/>
      <c r="X80" s="611"/>
      <c r="Y80" s="611"/>
      <c r="Z80" s="611"/>
      <c r="AA80" s="611"/>
      <c r="AB80" s="611"/>
      <c r="AC80" s="611"/>
      <c r="AD80" s="611"/>
      <c r="AE80" s="611"/>
      <c r="AF80" s="611"/>
      <c r="AG80" s="611"/>
      <c r="AH80" s="611"/>
      <c r="AI80" s="611"/>
      <c r="AJ80" s="611"/>
      <c r="AK80" s="611"/>
      <c r="AO80" s="344"/>
      <c r="AP80" s="344"/>
      <c r="AQ80" s="344"/>
      <c r="AR80" s="344"/>
      <c r="AS80" s="344"/>
      <c r="AT80" s="344"/>
      <c r="AU80" s="344"/>
      <c r="AV80" s="344"/>
      <c r="AW80" s="344"/>
      <c r="AX80" s="344"/>
      <c r="AY80" s="344"/>
      <c r="AZ80" s="344"/>
      <c r="BA80" s="344"/>
      <c r="BB80" s="344"/>
      <c r="BC80" s="344"/>
      <c r="BD80" s="344"/>
      <c r="BE80" s="344"/>
      <c r="BF80" s="344"/>
      <c r="BG80" s="344"/>
      <c r="BH80" s="344"/>
      <c r="BI80" s="344"/>
      <c r="BJ80" s="344"/>
      <c r="BK80" s="344"/>
      <c r="BL80" s="344"/>
      <c r="BM80" s="344"/>
      <c r="BN80" s="344"/>
      <c r="BO80" s="344"/>
      <c r="BP80" s="344"/>
      <c r="BQ80" s="344"/>
      <c r="BR80" s="344"/>
      <c r="BS80" s="344"/>
      <c r="BT80" s="344"/>
      <c r="BU80" s="344"/>
      <c r="BV80" s="344"/>
      <c r="BW80" s="344"/>
      <c r="BX80" s="344"/>
      <c r="BY80" s="344"/>
      <c r="CA80" s="344"/>
      <c r="CB80" s="344"/>
    </row>
    <row r="81" spans="2:37" ht="19.95" customHeight="1">
      <c r="B81" s="76"/>
      <c r="C81" s="280"/>
      <c r="D81" s="57"/>
      <c r="E81" s="617" t="s">
        <v>348</v>
      </c>
      <c r="F81" s="618"/>
      <c r="G81" s="618"/>
      <c r="H81" s="618"/>
      <c r="I81" s="618"/>
      <c r="J81" s="618"/>
      <c r="K81" s="618"/>
      <c r="L81" s="618"/>
      <c r="M81" s="618"/>
      <c r="N81" s="618"/>
      <c r="O81" s="618"/>
      <c r="P81" s="618"/>
      <c r="Q81" s="618"/>
      <c r="R81" s="618"/>
      <c r="S81" s="618"/>
      <c r="T81" s="618"/>
      <c r="U81" s="618"/>
      <c r="V81" s="618"/>
      <c r="W81" s="618"/>
      <c r="X81" s="618"/>
      <c r="Y81" s="618"/>
      <c r="Z81" s="618"/>
      <c r="AA81" s="618"/>
      <c r="AB81" s="618"/>
      <c r="AC81" s="618"/>
      <c r="AD81" s="618"/>
      <c r="AE81" s="618"/>
      <c r="AF81" s="618"/>
      <c r="AG81" s="618"/>
      <c r="AH81" s="618"/>
      <c r="AI81" s="618"/>
      <c r="AJ81" s="618"/>
      <c r="AK81" s="619"/>
    </row>
    <row r="82" spans="2:37" ht="19.95" customHeight="1">
      <c r="B82" s="76"/>
      <c r="C82" s="363"/>
      <c r="D82" s="57"/>
      <c r="E82" s="620"/>
      <c r="F82" s="621"/>
      <c r="G82" s="621"/>
      <c r="H82" s="621"/>
      <c r="I82" s="621"/>
      <c r="J82" s="621"/>
      <c r="K82" s="621"/>
      <c r="L82" s="621"/>
      <c r="M82" s="621"/>
      <c r="N82" s="621"/>
      <c r="O82" s="621"/>
      <c r="P82" s="621"/>
      <c r="Q82" s="621"/>
      <c r="R82" s="621"/>
      <c r="S82" s="621"/>
      <c r="T82" s="621"/>
      <c r="U82" s="621"/>
      <c r="V82" s="621"/>
      <c r="W82" s="621"/>
      <c r="X82" s="621"/>
      <c r="Y82" s="621"/>
      <c r="Z82" s="621"/>
      <c r="AA82" s="621"/>
      <c r="AB82" s="621"/>
      <c r="AC82" s="621"/>
      <c r="AD82" s="621"/>
      <c r="AE82" s="621"/>
      <c r="AF82" s="621"/>
      <c r="AG82" s="621"/>
      <c r="AH82" s="621"/>
      <c r="AI82" s="621"/>
      <c r="AJ82" s="621"/>
      <c r="AK82" s="622"/>
    </row>
    <row r="83" spans="2:37" ht="19.95" customHeight="1">
      <c r="B83" s="76"/>
      <c r="C83" s="363"/>
      <c r="D83" s="57"/>
      <c r="E83" s="620"/>
      <c r="F83" s="621"/>
      <c r="G83" s="621"/>
      <c r="H83" s="621"/>
      <c r="I83" s="621"/>
      <c r="J83" s="621"/>
      <c r="K83" s="621"/>
      <c r="L83" s="621"/>
      <c r="M83" s="621"/>
      <c r="N83" s="621"/>
      <c r="O83" s="621"/>
      <c r="P83" s="621"/>
      <c r="Q83" s="621"/>
      <c r="R83" s="621"/>
      <c r="S83" s="621"/>
      <c r="T83" s="621"/>
      <c r="U83" s="621"/>
      <c r="V83" s="621"/>
      <c r="W83" s="621"/>
      <c r="X83" s="621"/>
      <c r="Y83" s="621"/>
      <c r="Z83" s="621"/>
      <c r="AA83" s="621"/>
      <c r="AB83" s="621"/>
      <c r="AC83" s="621"/>
      <c r="AD83" s="621"/>
      <c r="AE83" s="621"/>
      <c r="AF83" s="621"/>
      <c r="AG83" s="621"/>
      <c r="AH83" s="621"/>
      <c r="AI83" s="621"/>
      <c r="AJ83" s="621"/>
      <c r="AK83" s="622"/>
    </row>
    <row r="84" spans="2:37" ht="19.95" customHeight="1">
      <c r="B84" s="76"/>
      <c r="C84" s="363"/>
      <c r="D84" s="57"/>
      <c r="E84" s="620"/>
      <c r="F84" s="621"/>
      <c r="G84" s="621"/>
      <c r="H84" s="621"/>
      <c r="I84" s="621"/>
      <c r="J84" s="621"/>
      <c r="K84" s="621"/>
      <c r="L84" s="621"/>
      <c r="M84" s="621"/>
      <c r="N84" s="621"/>
      <c r="O84" s="621"/>
      <c r="P84" s="621"/>
      <c r="Q84" s="621"/>
      <c r="R84" s="621"/>
      <c r="S84" s="621"/>
      <c r="T84" s="621"/>
      <c r="U84" s="621"/>
      <c r="V84" s="621"/>
      <c r="W84" s="621"/>
      <c r="X84" s="621"/>
      <c r="Y84" s="621"/>
      <c r="Z84" s="621"/>
      <c r="AA84" s="621"/>
      <c r="AB84" s="621"/>
      <c r="AC84" s="621"/>
      <c r="AD84" s="621"/>
      <c r="AE84" s="621"/>
      <c r="AF84" s="621"/>
      <c r="AG84" s="621"/>
      <c r="AH84" s="621"/>
      <c r="AI84" s="621"/>
      <c r="AJ84" s="621"/>
      <c r="AK84" s="622"/>
    </row>
    <row r="85" spans="2:37" ht="19.95" customHeight="1">
      <c r="B85" s="76"/>
      <c r="C85" s="363"/>
      <c r="D85" s="57"/>
      <c r="E85" s="620"/>
      <c r="F85" s="621"/>
      <c r="G85" s="621"/>
      <c r="H85" s="621"/>
      <c r="I85" s="621"/>
      <c r="J85" s="621"/>
      <c r="K85" s="621"/>
      <c r="L85" s="621"/>
      <c r="M85" s="621"/>
      <c r="N85" s="621"/>
      <c r="O85" s="621"/>
      <c r="P85" s="621"/>
      <c r="Q85" s="621"/>
      <c r="R85" s="621"/>
      <c r="S85" s="621"/>
      <c r="T85" s="621"/>
      <c r="U85" s="621"/>
      <c r="V85" s="621"/>
      <c r="W85" s="621"/>
      <c r="X85" s="621"/>
      <c r="Y85" s="621"/>
      <c r="Z85" s="621"/>
      <c r="AA85" s="621"/>
      <c r="AB85" s="621"/>
      <c r="AC85" s="621"/>
      <c r="AD85" s="621"/>
      <c r="AE85" s="621"/>
      <c r="AF85" s="621"/>
      <c r="AG85" s="621"/>
      <c r="AH85" s="621"/>
      <c r="AI85" s="621"/>
      <c r="AJ85" s="621"/>
      <c r="AK85" s="622"/>
    </row>
    <row r="86" spans="2:37" ht="19.95" customHeight="1">
      <c r="B86" s="76"/>
      <c r="C86" s="363"/>
      <c r="D86" s="57"/>
      <c r="E86" s="620"/>
      <c r="F86" s="621"/>
      <c r="G86" s="621"/>
      <c r="H86" s="621"/>
      <c r="I86" s="621"/>
      <c r="J86" s="621"/>
      <c r="K86" s="621"/>
      <c r="L86" s="621"/>
      <c r="M86" s="621"/>
      <c r="N86" s="621"/>
      <c r="O86" s="621"/>
      <c r="P86" s="621"/>
      <c r="Q86" s="621"/>
      <c r="R86" s="621"/>
      <c r="S86" s="621"/>
      <c r="T86" s="621"/>
      <c r="U86" s="621"/>
      <c r="V86" s="621"/>
      <c r="W86" s="621"/>
      <c r="X86" s="621"/>
      <c r="Y86" s="621"/>
      <c r="Z86" s="621"/>
      <c r="AA86" s="621"/>
      <c r="AB86" s="621"/>
      <c r="AC86" s="621"/>
      <c r="AD86" s="621"/>
      <c r="AE86" s="621"/>
      <c r="AF86" s="621"/>
      <c r="AG86" s="621"/>
      <c r="AH86" s="621"/>
      <c r="AI86" s="621"/>
      <c r="AJ86" s="621"/>
      <c r="AK86" s="622"/>
    </row>
    <row r="87" spans="2:37" ht="19.95" customHeight="1">
      <c r="B87" s="76"/>
      <c r="C87" s="363"/>
      <c r="D87" s="57"/>
      <c r="E87" s="620"/>
      <c r="F87" s="621"/>
      <c r="G87" s="621"/>
      <c r="H87" s="621"/>
      <c r="I87" s="621"/>
      <c r="J87" s="621"/>
      <c r="K87" s="621"/>
      <c r="L87" s="621"/>
      <c r="M87" s="621"/>
      <c r="N87" s="621"/>
      <c r="O87" s="621"/>
      <c r="P87" s="621"/>
      <c r="Q87" s="621"/>
      <c r="R87" s="621"/>
      <c r="S87" s="621"/>
      <c r="T87" s="621"/>
      <c r="U87" s="621"/>
      <c r="V87" s="621"/>
      <c r="W87" s="621"/>
      <c r="X87" s="621"/>
      <c r="Y87" s="621"/>
      <c r="Z87" s="621"/>
      <c r="AA87" s="621"/>
      <c r="AB87" s="621"/>
      <c r="AC87" s="621"/>
      <c r="AD87" s="621"/>
      <c r="AE87" s="621"/>
      <c r="AF87" s="621"/>
      <c r="AG87" s="621"/>
      <c r="AH87" s="621"/>
      <c r="AI87" s="621"/>
      <c r="AJ87" s="621"/>
      <c r="AK87" s="622"/>
    </row>
    <row r="88" spans="2:37" ht="19.95" customHeight="1">
      <c r="B88" s="76"/>
      <c r="C88" s="363"/>
      <c r="D88" s="57"/>
      <c r="E88" s="620"/>
      <c r="F88" s="621"/>
      <c r="G88" s="621"/>
      <c r="H88" s="621"/>
      <c r="I88" s="621"/>
      <c r="J88" s="621"/>
      <c r="K88" s="621"/>
      <c r="L88" s="621"/>
      <c r="M88" s="621"/>
      <c r="N88" s="621"/>
      <c r="O88" s="621"/>
      <c r="P88" s="621"/>
      <c r="Q88" s="621"/>
      <c r="R88" s="621"/>
      <c r="S88" s="621"/>
      <c r="T88" s="621"/>
      <c r="U88" s="621"/>
      <c r="V88" s="621"/>
      <c r="W88" s="621"/>
      <c r="X88" s="621"/>
      <c r="Y88" s="621"/>
      <c r="Z88" s="621"/>
      <c r="AA88" s="621"/>
      <c r="AB88" s="621"/>
      <c r="AC88" s="621"/>
      <c r="AD88" s="621"/>
      <c r="AE88" s="621"/>
      <c r="AF88" s="621"/>
      <c r="AG88" s="621"/>
      <c r="AH88" s="621"/>
      <c r="AI88" s="621"/>
      <c r="AJ88" s="621"/>
      <c r="AK88" s="622"/>
    </row>
    <row r="89" spans="2:37" ht="19.95" customHeight="1">
      <c r="B89" s="76"/>
      <c r="C89" s="363"/>
      <c r="D89" s="57"/>
      <c r="E89" s="620"/>
      <c r="F89" s="621"/>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c r="AI89" s="621"/>
      <c r="AJ89" s="621"/>
      <c r="AK89" s="622"/>
    </row>
    <row r="90" spans="2:37" ht="19.95" customHeight="1">
      <c r="B90" s="76"/>
      <c r="C90" s="363"/>
      <c r="D90" s="57"/>
      <c r="E90" s="620"/>
      <c r="F90" s="621"/>
      <c r="G90" s="621"/>
      <c r="H90" s="621"/>
      <c r="I90" s="621"/>
      <c r="J90" s="621"/>
      <c r="K90" s="621"/>
      <c r="L90" s="621"/>
      <c r="M90" s="621"/>
      <c r="N90" s="621"/>
      <c r="O90" s="621"/>
      <c r="P90" s="621"/>
      <c r="Q90" s="621"/>
      <c r="R90" s="621"/>
      <c r="S90" s="621"/>
      <c r="T90" s="621"/>
      <c r="U90" s="621"/>
      <c r="V90" s="621"/>
      <c r="W90" s="621"/>
      <c r="X90" s="621"/>
      <c r="Y90" s="621"/>
      <c r="Z90" s="621"/>
      <c r="AA90" s="621"/>
      <c r="AB90" s="621"/>
      <c r="AC90" s="621"/>
      <c r="AD90" s="621"/>
      <c r="AE90" s="621"/>
      <c r="AF90" s="621"/>
      <c r="AG90" s="621"/>
      <c r="AH90" s="621"/>
      <c r="AI90" s="621"/>
      <c r="AJ90" s="621"/>
      <c r="AK90" s="622"/>
    </row>
    <row r="91" spans="2:37" ht="19.95" customHeight="1">
      <c r="B91" s="76"/>
      <c r="C91" s="363"/>
      <c r="D91" s="57"/>
      <c r="E91" s="620"/>
      <c r="F91" s="621"/>
      <c r="G91" s="621"/>
      <c r="H91" s="621"/>
      <c r="I91" s="621"/>
      <c r="J91" s="621"/>
      <c r="K91" s="621"/>
      <c r="L91" s="621"/>
      <c r="M91" s="621"/>
      <c r="N91" s="621"/>
      <c r="O91" s="621"/>
      <c r="P91" s="621"/>
      <c r="Q91" s="621"/>
      <c r="R91" s="621"/>
      <c r="S91" s="621"/>
      <c r="T91" s="621"/>
      <c r="U91" s="621"/>
      <c r="V91" s="621"/>
      <c r="W91" s="621"/>
      <c r="X91" s="621"/>
      <c r="Y91" s="621"/>
      <c r="Z91" s="621"/>
      <c r="AA91" s="621"/>
      <c r="AB91" s="621"/>
      <c r="AC91" s="621"/>
      <c r="AD91" s="621"/>
      <c r="AE91" s="621"/>
      <c r="AF91" s="621"/>
      <c r="AG91" s="621"/>
      <c r="AH91" s="621"/>
      <c r="AI91" s="621"/>
      <c r="AJ91" s="621"/>
      <c r="AK91" s="622"/>
    </row>
    <row r="92" spans="2:37" ht="19.95" customHeight="1">
      <c r="B92" s="76"/>
      <c r="C92" s="363"/>
      <c r="D92" s="57"/>
      <c r="E92" s="620"/>
      <c r="F92" s="621"/>
      <c r="G92" s="621"/>
      <c r="H92" s="621"/>
      <c r="I92" s="621"/>
      <c r="J92" s="621"/>
      <c r="K92" s="621"/>
      <c r="L92" s="621"/>
      <c r="M92" s="621"/>
      <c r="N92" s="621"/>
      <c r="O92" s="621"/>
      <c r="P92" s="621"/>
      <c r="Q92" s="621"/>
      <c r="R92" s="621"/>
      <c r="S92" s="621"/>
      <c r="T92" s="621"/>
      <c r="U92" s="621"/>
      <c r="V92" s="621"/>
      <c r="W92" s="621"/>
      <c r="X92" s="621"/>
      <c r="Y92" s="621"/>
      <c r="Z92" s="621"/>
      <c r="AA92" s="621"/>
      <c r="AB92" s="621"/>
      <c r="AC92" s="621"/>
      <c r="AD92" s="621"/>
      <c r="AE92" s="621"/>
      <c r="AF92" s="621"/>
      <c r="AG92" s="621"/>
      <c r="AH92" s="621"/>
      <c r="AI92" s="621"/>
      <c r="AJ92" s="621"/>
      <c r="AK92" s="622"/>
    </row>
    <row r="93" spans="2:37" ht="19.95" customHeight="1">
      <c r="B93" s="76"/>
      <c r="C93" s="363"/>
      <c r="D93" s="57"/>
      <c r="E93" s="620"/>
      <c r="F93" s="621"/>
      <c r="G93" s="621"/>
      <c r="H93" s="621"/>
      <c r="I93" s="621"/>
      <c r="J93" s="621"/>
      <c r="K93" s="621"/>
      <c r="L93" s="621"/>
      <c r="M93" s="621"/>
      <c r="N93" s="621"/>
      <c r="O93" s="621"/>
      <c r="P93" s="621"/>
      <c r="Q93" s="621"/>
      <c r="R93" s="621"/>
      <c r="S93" s="621"/>
      <c r="T93" s="621"/>
      <c r="U93" s="621"/>
      <c r="V93" s="621"/>
      <c r="W93" s="621"/>
      <c r="X93" s="621"/>
      <c r="Y93" s="621"/>
      <c r="Z93" s="621"/>
      <c r="AA93" s="621"/>
      <c r="AB93" s="621"/>
      <c r="AC93" s="621"/>
      <c r="AD93" s="621"/>
      <c r="AE93" s="621"/>
      <c r="AF93" s="621"/>
      <c r="AG93" s="621"/>
      <c r="AH93" s="621"/>
      <c r="AI93" s="621"/>
      <c r="AJ93" s="621"/>
      <c r="AK93" s="622"/>
    </row>
    <row r="94" spans="2:37" ht="19.95" customHeight="1">
      <c r="B94" s="76"/>
      <c r="C94" s="363"/>
      <c r="D94" s="57"/>
      <c r="E94" s="620"/>
      <c r="F94" s="621"/>
      <c r="G94" s="621"/>
      <c r="H94" s="621"/>
      <c r="I94" s="621"/>
      <c r="J94" s="621"/>
      <c r="K94" s="621"/>
      <c r="L94" s="621"/>
      <c r="M94" s="621"/>
      <c r="N94" s="621"/>
      <c r="O94" s="621"/>
      <c r="P94" s="621"/>
      <c r="Q94" s="621"/>
      <c r="R94" s="621"/>
      <c r="S94" s="621"/>
      <c r="T94" s="621"/>
      <c r="U94" s="621"/>
      <c r="V94" s="621"/>
      <c r="W94" s="621"/>
      <c r="X94" s="621"/>
      <c r="Y94" s="621"/>
      <c r="Z94" s="621"/>
      <c r="AA94" s="621"/>
      <c r="AB94" s="621"/>
      <c r="AC94" s="621"/>
      <c r="AD94" s="621"/>
      <c r="AE94" s="621"/>
      <c r="AF94" s="621"/>
      <c r="AG94" s="621"/>
      <c r="AH94" s="621"/>
      <c r="AI94" s="621"/>
      <c r="AJ94" s="621"/>
      <c r="AK94" s="622"/>
    </row>
    <row r="95" spans="2:37" ht="19.95" customHeight="1">
      <c r="B95" s="76"/>
      <c r="C95" s="363"/>
      <c r="D95" s="57"/>
      <c r="E95" s="620"/>
      <c r="F95" s="621"/>
      <c r="G95" s="621"/>
      <c r="H95" s="621"/>
      <c r="I95" s="621"/>
      <c r="J95" s="621"/>
      <c r="K95" s="621"/>
      <c r="L95" s="621"/>
      <c r="M95" s="621"/>
      <c r="N95" s="621"/>
      <c r="O95" s="621"/>
      <c r="P95" s="621"/>
      <c r="Q95" s="621"/>
      <c r="R95" s="621"/>
      <c r="S95" s="621"/>
      <c r="T95" s="621"/>
      <c r="U95" s="621"/>
      <c r="V95" s="621"/>
      <c r="W95" s="621"/>
      <c r="X95" s="621"/>
      <c r="Y95" s="621"/>
      <c r="Z95" s="621"/>
      <c r="AA95" s="621"/>
      <c r="AB95" s="621"/>
      <c r="AC95" s="621"/>
      <c r="AD95" s="621"/>
      <c r="AE95" s="621"/>
      <c r="AF95" s="621"/>
      <c r="AG95" s="621"/>
      <c r="AH95" s="621"/>
      <c r="AI95" s="621"/>
      <c r="AJ95" s="621"/>
      <c r="AK95" s="622"/>
    </row>
    <row r="96" spans="2:37" ht="19.95" customHeight="1">
      <c r="B96" s="76"/>
      <c r="C96" s="363"/>
      <c r="D96" s="57"/>
      <c r="E96" s="623"/>
      <c r="F96" s="624"/>
      <c r="G96" s="624"/>
      <c r="H96" s="624"/>
      <c r="I96" s="624"/>
      <c r="J96" s="624"/>
      <c r="K96" s="624"/>
      <c r="L96" s="624"/>
      <c r="M96" s="624"/>
      <c r="N96" s="624"/>
      <c r="O96" s="624"/>
      <c r="P96" s="624"/>
      <c r="Q96" s="624"/>
      <c r="R96" s="624"/>
      <c r="S96" s="624"/>
      <c r="T96" s="624"/>
      <c r="U96" s="624"/>
      <c r="V96" s="624"/>
      <c r="W96" s="624"/>
      <c r="X96" s="624"/>
      <c r="Y96" s="624"/>
      <c r="Z96" s="624"/>
      <c r="AA96" s="624"/>
      <c r="AB96" s="624"/>
      <c r="AC96" s="624"/>
      <c r="AD96" s="624"/>
      <c r="AE96" s="624"/>
      <c r="AF96" s="624"/>
      <c r="AG96" s="624"/>
      <c r="AH96" s="624"/>
      <c r="AI96" s="624"/>
      <c r="AJ96" s="624"/>
      <c r="AK96" s="625"/>
    </row>
    <row r="97" spans="2:39" ht="10.050000000000001" customHeight="1">
      <c r="B97" s="76"/>
      <c r="C97" s="363"/>
      <c r="D97" s="57"/>
      <c r="E97" s="393"/>
      <c r="F97" s="393"/>
      <c r="G97" s="393"/>
      <c r="H97" s="393"/>
      <c r="I97" s="393"/>
      <c r="J97" s="393"/>
      <c r="K97" s="393"/>
      <c r="L97" s="393"/>
      <c r="M97" s="393"/>
      <c r="N97" s="393"/>
      <c r="O97" s="393"/>
      <c r="P97" s="393"/>
      <c r="Q97" s="393"/>
      <c r="R97" s="393"/>
      <c r="S97" s="393"/>
      <c r="T97" s="393"/>
      <c r="U97" s="393"/>
      <c r="V97" s="393"/>
      <c r="W97" s="393"/>
      <c r="X97" s="393"/>
      <c r="Y97" s="393"/>
      <c r="Z97" s="393"/>
      <c r="AA97" s="393"/>
      <c r="AB97" s="393"/>
      <c r="AC97" s="393"/>
      <c r="AD97" s="393"/>
      <c r="AE97" s="393"/>
      <c r="AF97" s="393"/>
      <c r="AG97" s="393"/>
      <c r="AH97" s="393"/>
      <c r="AI97" s="393"/>
      <c r="AJ97" s="393"/>
      <c r="AK97" s="393"/>
    </row>
    <row r="98" spans="2:39" ht="19.95" customHeight="1">
      <c r="B98" s="76"/>
      <c r="C98" s="76"/>
      <c r="D98" s="76" t="s">
        <v>156</v>
      </c>
      <c r="E98" s="76"/>
      <c r="F98" s="76"/>
      <c r="G98" s="76"/>
      <c r="H98" s="76"/>
      <c r="I98" s="77"/>
      <c r="J98" s="77"/>
      <c r="K98" s="77"/>
      <c r="L98" s="77"/>
      <c r="M98" s="77"/>
      <c r="N98" s="77"/>
      <c r="O98" s="77"/>
      <c r="P98" s="77"/>
      <c r="Q98" s="77"/>
      <c r="R98" s="77"/>
      <c r="S98" s="77"/>
      <c r="T98" s="77"/>
      <c r="U98" s="77"/>
      <c r="V98" s="77"/>
      <c r="W98" s="77"/>
      <c r="X98" s="77"/>
      <c r="Y98" s="77"/>
      <c r="Z98" s="77"/>
      <c r="AA98" s="77"/>
      <c r="AB98" s="77"/>
      <c r="AC98" s="77"/>
      <c r="AD98" s="81"/>
      <c r="AE98" s="77"/>
      <c r="AF98" s="77"/>
      <c r="AG98" s="77"/>
      <c r="AH98" s="77"/>
      <c r="AI98" s="77"/>
      <c r="AJ98" s="78"/>
      <c r="AK98" s="78"/>
    </row>
    <row r="99" spans="2:39" ht="19.95" customHeight="1">
      <c r="B99" s="76"/>
      <c r="C99" s="76"/>
      <c r="E99" s="617" t="s">
        <v>349</v>
      </c>
      <c r="F99" s="618"/>
      <c r="G99" s="618"/>
      <c r="H99" s="618"/>
      <c r="I99" s="618"/>
      <c r="J99" s="618"/>
      <c r="K99" s="618"/>
      <c r="L99" s="618"/>
      <c r="M99" s="618"/>
      <c r="N99" s="618"/>
      <c r="O99" s="618"/>
      <c r="P99" s="618"/>
      <c r="Q99" s="618"/>
      <c r="R99" s="618"/>
      <c r="S99" s="618"/>
      <c r="T99" s="618"/>
      <c r="U99" s="618"/>
      <c r="V99" s="618"/>
      <c r="W99" s="618"/>
      <c r="X99" s="618"/>
      <c r="Y99" s="618"/>
      <c r="Z99" s="618"/>
      <c r="AA99" s="618"/>
      <c r="AB99" s="618"/>
      <c r="AC99" s="618"/>
      <c r="AD99" s="618"/>
      <c r="AE99" s="618"/>
      <c r="AF99" s="618"/>
      <c r="AG99" s="618"/>
      <c r="AH99" s="618"/>
      <c r="AI99" s="618"/>
      <c r="AJ99" s="618"/>
      <c r="AK99" s="619"/>
    </row>
    <row r="100" spans="2:39" ht="19.95" customHeight="1">
      <c r="B100" s="76"/>
      <c r="C100" s="76"/>
      <c r="E100" s="620"/>
      <c r="F100" s="621"/>
      <c r="G100" s="621"/>
      <c r="H100" s="621"/>
      <c r="I100" s="621"/>
      <c r="J100" s="621"/>
      <c r="K100" s="621"/>
      <c r="L100" s="621"/>
      <c r="M100" s="621"/>
      <c r="N100" s="621"/>
      <c r="O100" s="621"/>
      <c r="P100" s="621"/>
      <c r="Q100" s="621"/>
      <c r="R100" s="621"/>
      <c r="S100" s="621"/>
      <c r="T100" s="621"/>
      <c r="U100" s="621"/>
      <c r="V100" s="621"/>
      <c r="W100" s="621"/>
      <c r="X100" s="621"/>
      <c r="Y100" s="621"/>
      <c r="Z100" s="621"/>
      <c r="AA100" s="621"/>
      <c r="AB100" s="621"/>
      <c r="AC100" s="621"/>
      <c r="AD100" s="621"/>
      <c r="AE100" s="621"/>
      <c r="AF100" s="621"/>
      <c r="AG100" s="621"/>
      <c r="AH100" s="621"/>
      <c r="AI100" s="621"/>
      <c r="AJ100" s="621"/>
      <c r="AK100" s="622"/>
      <c r="AM100" s="71"/>
    </row>
    <row r="101" spans="2:39" ht="19.95" customHeight="1">
      <c r="B101" s="76"/>
      <c r="C101" s="76"/>
      <c r="E101" s="620"/>
      <c r="F101" s="621"/>
      <c r="G101" s="621"/>
      <c r="H101" s="621"/>
      <c r="I101" s="621"/>
      <c r="J101" s="621"/>
      <c r="K101" s="621"/>
      <c r="L101" s="621"/>
      <c r="M101" s="621"/>
      <c r="N101" s="621"/>
      <c r="O101" s="621"/>
      <c r="P101" s="621"/>
      <c r="Q101" s="621"/>
      <c r="R101" s="621"/>
      <c r="S101" s="621"/>
      <c r="T101" s="621"/>
      <c r="U101" s="621"/>
      <c r="V101" s="621"/>
      <c r="W101" s="621"/>
      <c r="X101" s="621"/>
      <c r="Y101" s="621"/>
      <c r="Z101" s="621"/>
      <c r="AA101" s="621"/>
      <c r="AB101" s="621"/>
      <c r="AC101" s="621"/>
      <c r="AD101" s="621"/>
      <c r="AE101" s="621"/>
      <c r="AF101" s="621"/>
      <c r="AG101" s="621"/>
      <c r="AH101" s="621"/>
      <c r="AI101" s="621"/>
      <c r="AJ101" s="621"/>
      <c r="AK101" s="622"/>
    </row>
    <row r="102" spans="2:39" ht="19.95" customHeight="1">
      <c r="B102" s="76"/>
      <c r="C102" s="76"/>
      <c r="E102" s="620"/>
      <c r="F102" s="621"/>
      <c r="G102" s="621"/>
      <c r="H102" s="621"/>
      <c r="I102" s="621"/>
      <c r="J102" s="621"/>
      <c r="K102" s="621"/>
      <c r="L102" s="621"/>
      <c r="M102" s="621"/>
      <c r="N102" s="621"/>
      <c r="O102" s="621"/>
      <c r="P102" s="621"/>
      <c r="Q102" s="621"/>
      <c r="R102" s="621"/>
      <c r="S102" s="621"/>
      <c r="T102" s="621"/>
      <c r="U102" s="621"/>
      <c r="V102" s="621"/>
      <c r="W102" s="621"/>
      <c r="X102" s="621"/>
      <c r="Y102" s="621"/>
      <c r="Z102" s="621"/>
      <c r="AA102" s="621"/>
      <c r="AB102" s="621"/>
      <c r="AC102" s="621"/>
      <c r="AD102" s="621"/>
      <c r="AE102" s="621"/>
      <c r="AF102" s="621"/>
      <c r="AG102" s="621"/>
      <c r="AH102" s="621"/>
      <c r="AI102" s="621"/>
      <c r="AJ102" s="621"/>
      <c r="AK102" s="622"/>
    </row>
    <row r="103" spans="2:39" ht="19.95" customHeight="1">
      <c r="B103" s="76"/>
      <c r="C103" s="76"/>
      <c r="E103" s="620"/>
      <c r="F103" s="621"/>
      <c r="G103" s="621"/>
      <c r="H103" s="621"/>
      <c r="I103" s="621"/>
      <c r="J103" s="621"/>
      <c r="K103" s="621"/>
      <c r="L103" s="621"/>
      <c r="M103" s="621"/>
      <c r="N103" s="621"/>
      <c r="O103" s="621"/>
      <c r="P103" s="621"/>
      <c r="Q103" s="621"/>
      <c r="R103" s="621"/>
      <c r="S103" s="621"/>
      <c r="T103" s="621"/>
      <c r="U103" s="621"/>
      <c r="V103" s="621"/>
      <c r="W103" s="621"/>
      <c r="X103" s="621"/>
      <c r="Y103" s="621"/>
      <c r="Z103" s="621"/>
      <c r="AA103" s="621"/>
      <c r="AB103" s="621"/>
      <c r="AC103" s="621"/>
      <c r="AD103" s="621"/>
      <c r="AE103" s="621"/>
      <c r="AF103" s="621"/>
      <c r="AG103" s="621"/>
      <c r="AH103" s="621"/>
      <c r="AI103" s="621"/>
      <c r="AJ103" s="621"/>
      <c r="AK103" s="622"/>
    </row>
    <row r="104" spans="2:39" ht="19.95" customHeight="1">
      <c r="B104" s="76"/>
      <c r="C104" s="76"/>
      <c r="E104" s="620"/>
      <c r="F104" s="621"/>
      <c r="G104" s="621"/>
      <c r="H104" s="621"/>
      <c r="I104" s="621"/>
      <c r="J104" s="621"/>
      <c r="K104" s="621"/>
      <c r="L104" s="621"/>
      <c r="M104" s="621"/>
      <c r="N104" s="621"/>
      <c r="O104" s="621"/>
      <c r="P104" s="621"/>
      <c r="Q104" s="621"/>
      <c r="R104" s="621"/>
      <c r="S104" s="621"/>
      <c r="T104" s="621"/>
      <c r="U104" s="621"/>
      <c r="V104" s="621"/>
      <c r="W104" s="621"/>
      <c r="X104" s="621"/>
      <c r="Y104" s="621"/>
      <c r="Z104" s="621"/>
      <c r="AA104" s="621"/>
      <c r="AB104" s="621"/>
      <c r="AC104" s="621"/>
      <c r="AD104" s="621"/>
      <c r="AE104" s="621"/>
      <c r="AF104" s="621"/>
      <c r="AG104" s="621"/>
      <c r="AH104" s="621"/>
      <c r="AI104" s="621"/>
      <c r="AJ104" s="621"/>
      <c r="AK104" s="622"/>
    </row>
    <row r="105" spans="2:39" ht="19.95" customHeight="1">
      <c r="B105" s="76"/>
      <c r="C105" s="76"/>
      <c r="E105" s="620"/>
      <c r="F105" s="621"/>
      <c r="G105" s="621"/>
      <c r="H105" s="621"/>
      <c r="I105" s="621"/>
      <c r="J105" s="621"/>
      <c r="K105" s="621"/>
      <c r="L105" s="621"/>
      <c r="M105" s="621"/>
      <c r="N105" s="621"/>
      <c r="O105" s="621"/>
      <c r="P105" s="621"/>
      <c r="Q105" s="621"/>
      <c r="R105" s="621"/>
      <c r="S105" s="621"/>
      <c r="T105" s="621"/>
      <c r="U105" s="621"/>
      <c r="V105" s="621"/>
      <c r="W105" s="621"/>
      <c r="X105" s="621"/>
      <c r="Y105" s="621"/>
      <c r="Z105" s="621"/>
      <c r="AA105" s="621"/>
      <c r="AB105" s="621"/>
      <c r="AC105" s="621"/>
      <c r="AD105" s="621"/>
      <c r="AE105" s="621"/>
      <c r="AF105" s="621"/>
      <c r="AG105" s="621"/>
      <c r="AH105" s="621"/>
      <c r="AI105" s="621"/>
      <c r="AJ105" s="621"/>
      <c r="AK105" s="622"/>
    </row>
    <row r="106" spans="2:39" ht="19.95" customHeight="1">
      <c r="B106" s="76"/>
      <c r="C106" s="76"/>
      <c r="E106" s="620"/>
      <c r="F106" s="621"/>
      <c r="G106" s="621"/>
      <c r="H106" s="621"/>
      <c r="I106" s="621"/>
      <c r="J106" s="621"/>
      <c r="K106" s="621"/>
      <c r="L106" s="621"/>
      <c r="M106" s="621"/>
      <c r="N106" s="621"/>
      <c r="O106" s="621"/>
      <c r="P106" s="621"/>
      <c r="Q106" s="621"/>
      <c r="R106" s="621"/>
      <c r="S106" s="621"/>
      <c r="T106" s="621"/>
      <c r="U106" s="621"/>
      <c r="V106" s="621"/>
      <c r="W106" s="621"/>
      <c r="X106" s="621"/>
      <c r="Y106" s="621"/>
      <c r="Z106" s="621"/>
      <c r="AA106" s="621"/>
      <c r="AB106" s="621"/>
      <c r="AC106" s="621"/>
      <c r="AD106" s="621"/>
      <c r="AE106" s="621"/>
      <c r="AF106" s="621"/>
      <c r="AG106" s="621"/>
      <c r="AH106" s="621"/>
      <c r="AI106" s="621"/>
      <c r="AJ106" s="621"/>
      <c r="AK106" s="622"/>
    </row>
    <row r="107" spans="2:39" ht="19.95" customHeight="1">
      <c r="B107" s="76"/>
      <c r="C107" s="76"/>
      <c r="E107" s="620"/>
      <c r="F107" s="621"/>
      <c r="G107" s="621"/>
      <c r="H107" s="621"/>
      <c r="I107" s="621"/>
      <c r="J107" s="621"/>
      <c r="K107" s="621"/>
      <c r="L107" s="621"/>
      <c r="M107" s="621"/>
      <c r="N107" s="621"/>
      <c r="O107" s="621"/>
      <c r="P107" s="621"/>
      <c r="Q107" s="621"/>
      <c r="R107" s="621"/>
      <c r="S107" s="621"/>
      <c r="T107" s="621"/>
      <c r="U107" s="621"/>
      <c r="V107" s="621"/>
      <c r="W107" s="621"/>
      <c r="X107" s="621"/>
      <c r="Y107" s="621"/>
      <c r="Z107" s="621"/>
      <c r="AA107" s="621"/>
      <c r="AB107" s="621"/>
      <c r="AC107" s="621"/>
      <c r="AD107" s="621"/>
      <c r="AE107" s="621"/>
      <c r="AF107" s="621"/>
      <c r="AG107" s="621"/>
      <c r="AH107" s="621"/>
      <c r="AI107" s="621"/>
      <c r="AJ107" s="621"/>
      <c r="AK107" s="622"/>
    </row>
    <row r="108" spans="2:39" ht="19.95" customHeight="1">
      <c r="B108" s="76"/>
      <c r="C108" s="76"/>
      <c r="E108" s="620"/>
      <c r="F108" s="621"/>
      <c r="G108" s="621"/>
      <c r="H108" s="621"/>
      <c r="I108" s="621"/>
      <c r="J108" s="621"/>
      <c r="K108" s="621"/>
      <c r="L108" s="621"/>
      <c r="M108" s="621"/>
      <c r="N108" s="621"/>
      <c r="O108" s="621"/>
      <c r="P108" s="621"/>
      <c r="Q108" s="621"/>
      <c r="R108" s="621"/>
      <c r="S108" s="621"/>
      <c r="T108" s="621"/>
      <c r="U108" s="621"/>
      <c r="V108" s="621"/>
      <c r="W108" s="621"/>
      <c r="X108" s="621"/>
      <c r="Y108" s="621"/>
      <c r="Z108" s="621"/>
      <c r="AA108" s="621"/>
      <c r="AB108" s="621"/>
      <c r="AC108" s="621"/>
      <c r="AD108" s="621"/>
      <c r="AE108" s="621"/>
      <c r="AF108" s="621"/>
      <c r="AG108" s="621"/>
      <c r="AH108" s="621"/>
      <c r="AI108" s="621"/>
      <c r="AJ108" s="621"/>
      <c r="AK108" s="622"/>
    </row>
    <row r="109" spans="2:39" ht="19.95" customHeight="1">
      <c r="B109" s="76"/>
      <c r="C109" s="76"/>
      <c r="E109" s="620"/>
      <c r="F109" s="621"/>
      <c r="G109" s="621"/>
      <c r="H109" s="621"/>
      <c r="I109" s="621"/>
      <c r="J109" s="621"/>
      <c r="K109" s="621"/>
      <c r="L109" s="621"/>
      <c r="M109" s="621"/>
      <c r="N109" s="621"/>
      <c r="O109" s="621"/>
      <c r="P109" s="621"/>
      <c r="Q109" s="621"/>
      <c r="R109" s="621"/>
      <c r="S109" s="621"/>
      <c r="T109" s="621"/>
      <c r="U109" s="621"/>
      <c r="V109" s="621"/>
      <c r="W109" s="621"/>
      <c r="X109" s="621"/>
      <c r="Y109" s="621"/>
      <c r="Z109" s="621"/>
      <c r="AA109" s="621"/>
      <c r="AB109" s="621"/>
      <c r="AC109" s="621"/>
      <c r="AD109" s="621"/>
      <c r="AE109" s="621"/>
      <c r="AF109" s="621"/>
      <c r="AG109" s="621"/>
      <c r="AH109" s="621"/>
      <c r="AI109" s="621"/>
      <c r="AJ109" s="621"/>
      <c r="AK109" s="622"/>
    </row>
    <row r="110" spans="2:39" ht="19.95" customHeight="1">
      <c r="B110" s="76"/>
      <c r="C110" s="76"/>
      <c r="E110" s="620"/>
      <c r="F110" s="621"/>
      <c r="G110" s="621"/>
      <c r="H110" s="621"/>
      <c r="I110" s="621"/>
      <c r="J110" s="621"/>
      <c r="K110" s="621"/>
      <c r="L110" s="621"/>
      <c r="M110" s="621"/>
      <c r="N110" s="621"/>
      <c r="O110" s="621"/>
      <c r="P110" s="621"/>
      <c r="Q110" s="621"/>
      <c r="R110" s="621"/>
      <c r="S110" s="621"/>
      <c r="T110" s="621"/>
      <c r="U110" s="621"/>
      <c r="V110" s="621"/>
      <c r="W110" s="621"/>
      <c r="X110" s="621"/>
      <c r="Y110" s="621"/>
      <c r="Z110" s="621"/>
      <c r="AA110" s="621"/>
      <c r="AB110" s="621"/>
      <c r="AC110" s="621"/>
      <c r="AD110" s="621"/>
      <c r="AE110" s="621"/>
      <c r="AF110" s="621"/>
      <c r="AG110" s="621"/>
      <c r="AH110" s="621"/>
      <c r="AI110" s="621"/>
      <c r="AJ110" s="621"/>
      <c r="AK110" s="622"/>
    </row>
    <row r="111" spans="2:39" ht="19.95" customHeight="1">
      <c r="B111" s="76"/>
      <c r="C111" s="76"/>
      <c r="E111" s="620"/>
      <c r="F111" s="621"/>
      <c r="G111" s="621"/>
      <c r="H111" s="621"/>
      <c r="I111" s="621"/>
      <c r="J111" s="621"/>
      <c r="K111" s="621"/>
      <c r="L111" s="621"/>
      <c r="M111" s="621"/>
      <c r="N111" s="621"/>
      <c r="O111" s="621"/>
      <c r="P111" s="621"/>
      <c r="Q111" s="621"/>
      <c r="R111" s="621"/>
      <c r="S111" s="621"/>
      <c r="T111" s="621"/>
      <c r="U111" s="621"/>
      <c r="V111" s="621"/>
      <c r="W111" s="621"/>
      <c r="X111" s="621"/>
      <c r="Y111" s="621"/>
      <c r="Z111" s="621"/>
      <c r="AA111" s="621"/>
      <c r="AB111" s="621"/>
      <c r="AC111" s="621"/>
      <c r="AD111" s="621"/>
      <c r="AE111" s="621"/>
      <c r="AF111" s="621"/>
      <c r="AG111" s="621"/>
      <c r="AH111" s="621"/>
      <c r="AI111" s="621"/>
      <c r="AJ111" s="621"/>
      <c r="AK111" s="622"/>
    </row>
    <row r="112" spans="2:39" ht="19.95" customHeight="1">
      <c r="B112" s="76"/>
      <c r="C112" s="76"/>
      <c r="E112" s="620"/>
      <c r="F112" s="621"/>
      <c r="G112" s="621"/>
      <c r="H112" s="621"/>
      <c r="I112" s="621"/>
      <c r="J112" s="621"/>
      <c r="K112" s="621"/>
      <c r="L112" s="621"/>
      <c r="M112" s="621"/>
      <c r="N112" s="621"/>
      <c r="O112" s="621"/>
      <c r="P112" s="621"/>
      <c r="Q112" s="621"/>
      <c r="R112" s="621"/>
      <c r="S112" s="621"/>
      <c r="T112" s="621"/>
      <c r="U112" s="621"/>
      <c r="V112" s="621"/>
      <c r="W112" s="621"/>
      <c r="X112" s="621"/>
      <c r="Y112" s="621"/>
      <c r="Z112" s="621"/>
      <c r="AA112" s="621"/>
      <c r="AB112" s="621"/>
      <c r="AC112" s="621"/>
      <c r="AD112" s="621"/>
      <c r="AE112" s="621"/>
      <c r="AF112" s="621"/>
      <c r="AG112" s="621"/>
      <c r="AH112" s="621"/>
      <c r="AI112" s="621"/>
      <c r="AJ112" s="621"/>
      <c r="AK112" s="622"/>
    </row>
    <row r="113" spans="2:37" ht="19.95" customHeight="1">
      <c r="B113" s="76"/>
      <c r="C113" s="76"/>
      <c r="E113" s="620"/>
      <c r="F113" s="621"/>
      <c r="G113" s="621"/>
      <c r="H113" s="621"/>
      <c r="I113" s="621"/>
      <c r="J113" s="621"/>
      <c r="K113" s="621"/>
      <c r="L113" s="621"/>
      <c r="M113" s="621"/>
      <c r="N113" s="621"/>
      <c r="O113" s="621"/>
      <c r="P113" s="621"/>
      <c r="Q113" s="621"/>
      <c r="R113" s="621"/>
      <c r="S113" s="621"/>
      <c r="T113" s="621"/>
      <c r="U113" s="621"/>
      <c r="V113" s="621"/>
      <c r="W113" s="621"/>
      <c r="X113" s="621"/>
      <c r="Y113" s="621"/>
      <c r="Z113" s="621"/>
      <c r="AA113" s="621"/>
      <c r="AB113" s="621"/>
      <c r="AC113" s="621"/>
      <c r="AD113" s="621"/>
      <c r="AE113" s="621"/>
      <c r="AF113" s="621"/>
      <c r="AG113" s="621"/>
      <c r="AH113" s="621"/>
      <c r="AI113" s="621"/>
      <c r="AJ113" s="621"/>
      <c r="AK113" s="622"/>
    </row>
    <row r="114" spans="2:37" ht="19.95" customHeight="1">
      <c r="B114" s="76"/>
      <c r="C114" s="76"/>
      <c r="E114" s="620"/>
      <c r="F114" s="621"/>
      <c r="G114" s="621"/>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2"/>
    </row>
    <row r="115" spans="2:37" ht="19.95" customHeight="1">
      <c r="B115" s="76"/>
      <c r="C115" s="76"/>
      <c r="E115" s="620"/>
      <c r="F115" s="621"/>
      <c r="G115" s="621"/>
      <c r="H115" s="621"/>
      <c r="I115" s="621"/>
      <c r="J115" s="621"/>
      <c r="K115" s="621"/>
      <c r="L115" s="621"/>
      <c r="M115" s="621"/>
      <c r="N115" s="621"/>
      <c r="O115" s="621"/>
      <c r="P115" s="621"/>
      <c r="Q115" s="621"/>
      <c r="R115" s="621"/>
      <c r="S115" s="621"/>
      <c r="T115" s="621"/>
      <c r="U115" s="621"/>
      <c r="V115" s="621"/>
      <c r="W115" s="621"/>
      <c r="X115" s="621"/>
      <c r="Y115" s="621"/>
      <c r="Z115" s="621"/>
      <c r="AA115" s="621"/>
      <c r="AB115" s="621"/>
      <c r="AC115" s="621"/>
      <c r="AD115" s="621"/>
      <c r="AE115" s="621"/>
      <c r="AF115" s="621"/>
      <c r="AG115" s="621"/>
      <c r="AH115" s="621"/>
      <c r="AI115" s="621"/>
      <c r="AJ115" s="621"/>
      <c r="AK115" s="622"/>
    </row>
    <row r="116" spans="2:37" ht="19.95" customHeight="1">
      <c r="B116" s="76"/>
      <c r="C116" s="76"/>
      <c r="E116" s="620"/>
      <c r="F116" s="621"/>
      <c r="G116" s="621"/>
      <c r="H116" s="621"/>
      <c r="I116" s="621"/>
      <c r="J116" s="621"/>
      <c r="K116" s="621"/>
      <c r="L116" s="621"/>
      <c r="M116" s="621"/>
      <c r="N116" s="621"/>
      <c r="O116" s="621"/>
      <c r="P116" s="621"/>
      <c r="Q116" s="621"/>
      <c r="R116" s="621"/>
      <c r="S116" s="621"/>
      <c r="T116" s="621"/>
      <c r="U116" s="621"/>
      <c r="V116" s="621"/>
      <c r="W116" s="621"/>
      <c r="X116" s="621"/>
      <c r="Y116" s="621"/>
      <c r="Z116" s="621"/>
      <c r="AA116" s="621"/>
      <c r="AB116" s="621"/>
      <c r="AC116" s="621"/>
      <c r="AD116" s="621"/>
      <c r="AE116" s="621"/>
      <c r="AF116" s="621"/>
      <c r="AG116" s="621"/>
      <c r="AH116" s="621"/>
      <c r="AI116" s="621"/>
      <c r="AJ116" s="621"/>
      <c r="AK116" s="622"/>
    </row>
    <row r="117" spans="2:37" ht="19.95" customHeight="1">
      <c r="B117" s="76"/>
      <c r="C117" s="76"/>
      <c r="E117" s="620"/>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1"/>
      <c r="AD117" s="621"/>
      <c r="AE117" s="621"/>
      <c r="AF117" s="621"/>
      <c r="AG117" s="621"/>
      <c r="AH117" s="621"/>
      <c r="AI117" s="621"/>
      <c r="AJ117" s="621"/>
      <c r="AK117" s="622"/>
    </row>
    <row r="118" spans="2:37" ht="19.95" customHeight="1">
      <c r="B118" s="76"/>
      <c r="C118" s="76"/>
      <c r="E118" s="620"/>
      <c r="F118" s="621"/>
      <c r="G118" s="621"/>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1"/>
      <c r="AD118" s="621"/>
      <c r="AE118" s="621"/>
      <c r="AF118" s="621"/>
      <c r="AG118" s="621"/>
      <c r="AH118" s="621"/>
      <c r="AI118" s="621"/>
      <c r="AJ118" s="621"/>
      <c r="AK118" s="622"/>
    </row>
    <row r="119" spans="2:37" ht="19.95" customHeight="1">
      <c r="B119" s="76"/>
      <c r="C119" s="76"/>
      <c r="E119" s="623"/>
      <c r="F119" s="624"/>
      <c r="G119" s="624"/>
      <c r="H119" s="624"/>
      <c r="I119" s="624"/>
      <c r="J119" s="624"/>
      <c r="K119" s="624"/>
      <c r="L119" s="624"/>
      <c r="M119" s="624"/>
      <c r="N119" s="624"/>
      <c r="O119" s="624"/>
      <c r="P119" s="624"/>
      <c r="Q119" s="624"/>
      <c r="R119" s="624"/>
      <c r="S119" s="624"/>
      <c r="T119" s="624"/>
      <c r="U119" s="624"/>
      <c r="V119" s="624"/>
      <c r="W119" s="624"/>
      <c r="X119" s="624"/>
      <c r="Y119" s="624"/>
      <c r="Z119" s="624"/>
      <c r="AA119" s="624"/>
      <c r="AB119" s="624"/>
      <c r="AC119" s="624"/>
      <c r="AD119" s="624"/>
      <c r="AE119" s="624"/>
      <c r="AF119" s="624"/>
      <c r="AG119" s="624"/>
      <c r="AH119" s="624"/>
      <c r="AI119" s="624"/>
      <c r="AJ119" s="624"/>
      <c r="AK119" s="625"/>
    </row>
    <row r="120" spans="2:37" ht="10.050000000000001" customHeight="1">
      <c r="B120" s="391"/>
      <c r="C120" s="391"/>
      <c r="D120" s="195"/>
      <c r="E120" s="392"/>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2"/>
      <c r="AK120" s="392"/>
    </row>
    <row r="121" spans="2:37" ht="19.95" customHeight="1">
      <c r="B121" s="76"/>
      <c r="C121" s="86" t="s">
        <v>333</v>
      </c>
      <c r="D121" s="76"/>
      <c r="E121" s="76"/>
      <c r="F121" s="76"/>
      <c r="G121" s="76"/>
      <c r="H121" s="76"/>
      <c r="I121" s="77"/>
      <c r="J121" s="77"/>
      <c r="K121" s="77"/>
      <c r="L121" s="77"/>
      <c r="M121" s="77"/>
      <c r="N121" s="77"/>
      <c r="O121" s="77"/>
      <c r="P121" s="77"/>
      <c r="Q121" s="77"/>
      <c r="R121" s="77"/>
      <c r="S121" s="77"/>
      <c r="T121" s="77"/>
      <c r="U121" s="77"/>
      <c r="V121" s="77"/>
      <c r="W121" s="77"/>
      <c r="X121" s="77"/>
      <c r="Y121" s="77"/>
      <c r="Z121" s="77"/>
      <c r="AA121" s="77"/>
      <c r="AB121" s="77"/>
      <c r="AC121" s="77"/>
      <c r="AD121" s="81"/>
      <c r="AE121" s="77"/>
      <c r="AF121" s="612" t="s">
        <v>337</v>
      </c>
      <c r="AG121" s="612"/>
      <c r="AH121" s="612"/>
      <c r="AI121" s="612"/>
      <c r="AJ121" s="612"/>
      <c r="AK121" s="612"/>
    </row>
    <row r="122" spans="2:37" ht="19.95" customHeight="1">
      <c r="B122" s="76"/>
      <c r="C122" s="76"/>
      <c r="D122" s="82" t="s">
        <v>336</v>
      </c>
      <c r="F122" s="76"/>
      <c r="G122" s="76"/>
      <c r="H122" s="76"/>
      <c r="I122" s="77"/>
      <c r="J122" s="77"/>
      <c r="K122" s="77"/>
      <c r="L122" s="77"/>
      <c r="M122" s="77"/>
      <c r="N122" s="77"/>
      <c r="O122" s="77"/>
      <c r="P122" s="77"/>
      <c r="Q122" s="77"/>
      <c r="R122" s="77"/>
      <c r="S122" s="77"/>
      <c r="T122" s="77"/>
      <c r="U122" s="77"/>
      <c r="V122" s="77"/>
      <c r="W122" s="77"/>
      <c r="X122" s="77"/>
      <c r="Y122" s="77"/>
      <c r="Z122" s="77"/>
      <c r="AA122" s="77"/>
      <c r="AB122" s="77"/>
      <c r="AC122" s="77"/>
      <c r="AD122" s="81"/>
      <c r="AE122" s="77"/>
      <c r="AF122" s="612"/>
      <c r="AG122" s="612"/>
      <c r="AH122" s="612"/>
      <c r="AI122" s="612"/>
      <c r="AJ122" s="612"/>
      <c r="AK122" s="612"/>
    </row>
    <row r="123" spans="2:37" ht="19.95" customHeight="1">
      <c r="B123" s="76"/>
      <c r="C123" s="76"/>
      <c r="D123" s="82"/>
      <c r="E123" s="370"/>
      <c r="F123" s="370"/>
      <c r="G123" s="370"/>
      <c r="H123" s="370"/>
      <c r="I123" s="370"/>
      <c r="J123" s="370"/>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612"/>
      <c r="AG123" s="612"/>
      <c r="AH123" s="612"/>
      <c r="AI123" s="612"/>
      <c r="AJ123" s="612"/>
      <c r="AK123" s="612"/>
    </row>
    <row r="124" spans="2:37" ht="10.050000000000001" customHeight="1">
      <c r="B124" s="78"/>
      <c r="C124" s="87"/>
      <c r="D124" s="78"/>
      <c r="E124" s="78"/>
      <c r="F124" s="78"/>
      <c r="G124" s="78"/>
      <c r="H124" s="78"/>
      <c r="I124" s="78"/>
      <c r="J124" s="78"/>
      <c r="K124" s="78"/>
      <c r="L124" s="78"/>
      <c r="M124" s="78"/>
      <c r="N124" s="78"/>
      <c r="O124" s="78"/>
      <c r="P124" s="78"/>
      <c r="Q124" s="78"/>
      <c r="R124" s="78"/>
      <c r="S124" s="78"/>
      <c r="T124" s="78"/>
      <c r="U124" s="78"/>
      <c r="V124" s="78"/>
      <c r="W124" s="78"/>
      <c r="X124" s="78"/>
      <c r="Y124" s="78"/>
      <c r="Z124" s="78"/>
      <c r="AA124" s="78"/>
      <c r="AB124" s="78"/>
      <c r="AC124" s="78"/>
      <c r="AD124" s="78"/>
      <c r="AE124" s="78"/>
      <c r="AF124" s="612"/>
      <c r="AG124" s="612"/>
      <c r="AH124" s="612"/>
      <c r="AI124" s="612"/>
      <c r="AJ124" s="612"/>
      <c r="AK124" s="612"/>
    </row>
    <row r="125" spans="2:37" ht="16.2">
      <c r="B125" s="371" t="s">
        <v>334</v>
      </c>
      <c r="D125" s="78"/>
      <c r="E125" s="78"/>
      <c r="F125" s="78"/>
      <c r="G125" s="78"/>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612"/>
      <c r="AG125" s="612"/>
      <c r="AH125" s="612"/>
      <c r="AI125" s="612"/>
      <c r="AJ125" s="612"/>
      <c r="AK125" s="612"/>
    </row>
    <row r="126" spans="2:37" ht="16.2">
      <c r="B126" s="78"/>
      <c r="C126" s="87" t="s">
        <v>160</v>
      </c>
      <c r="D126" s="78"/>
      <c r="E126" s="78"/>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372"/>
      <c r="AF126" s="612"/>
      <c r="AG126" s="612"/>
      <c r="AH126" s="612"/>
      <c r="AI126" s="612"/>
      <c r="AJ126" s="612"/>
      <c r="AK126" s="612"/>
    </row>
    <row r="127" spans="2:37" ht="19.95" customHeight="1">
      <c r="B127" s="78"/>
      <c r="C127" s="87"/>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row>
    <row r="128" spans="2:37" ht="10.050000000000001" customHeight="1">
      <c r="B128" s="78"/>
      <c r="C128" s="78"/>
      <c r="D128" s="78"/>
      <c r="Y128" s="78"/>
      <c r="Z128" s="78"/>
      <c r="AA128" s="78"/>
      <c r="AB128" s="78"/>
      <c r="AC128" s="78"/>
      <c r="AD128" s="78"/>
      <c r="AE128" s="78"/>
    </row>
    <row r="129" spans="2:38" ht="19.95" customHeight="1">
      <c r="B129" s="78"/>
      <c r="C129" s="78"/>
      <c r="D129" s="78"/>
      <c r="Y129" s="78"/>
      <c r="Z129" s="78"/>
      <c r="AA129" s="78"/>
      <c r="AB129" s="78"/>
      <c r="AC129" s="78"/>
      <c r="AD129" s="78"/>
      <c r="AE129" s="78"/>
    </row>
    <row r="130" spans="2:38" ht="19.95" customHeight="1">
      <c r="B130" s="368" t="s">
        <v>332</v>
      </c>
      <c r="C130" s="78"/>
      <c r="D130" s="78"/>
      <c r="Y130" s="78"/>
      <c r="Z130" s="78"/>
      <c r="AA130" s="78"/>
      <c r="AB130" s="78"/>
      <c r="AC130" s="78"/>
      <c r="AD130" s="78"/>
      <c r="AE130" s="78"/>
      <c r="AF130" s="78"/>
      <c r="AG130" s="78"/>
      <c r="AH130" s="78"/>
      <c r="AI130" s="78"/>
      <c r="AJ130" s="78"/>
      <c r="AK130" s="78"/>
    </row>
    <row r="131" spans="2:38" ht="19.95" customHeight="1">
      <c r="C131" s="369" t="s">
        <v>330</v>
      </c>
      <c r="D131" s="369"/>
      <c r="E131" s="369"/>
      <c r="F131" s="369"/>
      <c r="G131" s="369"/>
      <c r="H131" s="369"/>
      <c r="I131" s="369"/>
      <c r="J131" s="369"/>
      <c r="K131" s="369"/>
      <c r="L131" s="369"/>
      <c r="M131" s="369"/>
      <c r="N131" s="369"/>
      <c r="O131" s="369"/>
      <c r="P131" s="369"/>
      <c r="Q131" s="369"/>
      <c r="R131" s="369"/>
      <c r="S131" s="369"/>
      <c r="T131" s="369"/>
      <c r="U131" s="369"/>
      <c r="V131" s="369"/>
      <c r="Y131" s="78"/>
      <c r="Z131" s="78"/>
      <c r="AA131" s="78"/>
      <c r="AB131" s="78"/>
      <c r="AC131" s="78"/>
      <c r="AD131" s="78"/>
      <c r="AE131" s="78"/>
      <c r="AF131" s="78"/>
      <c r="AG131" s="78"/>
      <c r="AH131" s="78"/>
      <c r="AI131" s="78"/>
      <c r="AJ131" s="78"/>
      <c r="AK131" s="78"/>
    </row>
    <row r="132" spans="2:38" ht="19.95" customHeight="1">
      <c r="C132" s="369" t="s">
        <v>331</v>
      </c>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J132" s="78"/>
      <c r="AK132" s="78"/>
    </row>
    <row r="133" spans="2:38" ht="19.95" customHeight="1" thickBot="1">
      <c r="B133" s="364"/>
      <c r="C133" s="364"/>
      <c r="D133" s="364"/>
      <c r="E133" s="364"/>
      <c r="F133" s="364"/>
      <c r="G133" s="364"/>
      <c r="H133" s="364"/>
      <c r="I133" s="364"/>
      <c r="J133" s="364"/>
      <c r="K133" s="364"/>
      <c r="L133" s="364"/>
      <c r="M133" s="364"/>
      <c r="N133" s="364"/>
      <c r="O133" s="364"/>
      <c r="P133" s="364"/>
      <c r="Q133" s="364"/>
      <c r="R133" s="364"/>
      <c r="S133" s="364"/>
      <c r="T133" s="364"/>
      <c r="U133" s="364"/>
      <c r="V133" s="364"/>
      <c r="W133" s="364"/>
      <c r="X133" s="364"/>
      <c r="Y133" s="364"/>
      <c r="Z133" s="364"/>
      <c r="AA133" s="364"/>
      <c r="AB133" s="364"/>
      <c r="AC133" s="364"/>
      <c r="AD133" s="364"/>
      <c r="AE133" s="364"/>
      <c r="AF133" s="364"/>
      <c r="AG133" s="364"/>
      <c r="AH133" s="364"/>
      <c r="AI133" s="364"/>
      <c r="AJ133" s="158"/>
      <c r="AK133" s="158"/>
    </row>
    <row r="134" spans="2:38" ht="19.95" customHeight="1">
      <c r="B134" s="315"/>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row>
    <row r="135" spans="2:38" ht="19.95" customHeight="1">
      <c r="B135" s="131"/>
      <c r="C135" s="316" t="s">
        <v>180</v>
      </c>
      <c r="D135" s="131"/>
      <c r="E135" s="131"/>
      <c r="F135" s="131"/>
      <c r="G135" s="131"/>
      <c r="H135" s="131"/>
      <c r="I135" s="569" t="s">
        <v>165</v>
      </c>
      <c r="J135" s="570"/>
      <c r="K135" s="570"/>
      <c r="L135" s="570"/>
      <c r="M135" s="570"/>
      <c r="N135" s="570"/>
      <c r="O135" s="570"/>
      <c r="P135" s="317"/>
      <c r="Q135" s="318"/>
      <c r="R135" s="318" t="str">
        <f>AU151</f>
        <v xml:space="preserve"> </v>
      </c>
      <c r="S135" s="318"/>
      <c r="T135" s="356" t="s">
        <v>306</v>
      </c>
      <c r="U135" s="131"/>
      <c r="V135" s="950" t="s">
        <v>338</v>
      </c>
      <c r="W135" s="950"/>
      <c r="X135" s="951"/>
      <c r="Y135" s="607" t="s">
        <v>345</v>
      </c>
      <c r="Z135" s="608"/>
      <c r="AA135" s="608"/>
      <c r="AB135" s="608"/>
      <c r="AC135" s="608"/>
      <c r="AD135" s="609"/>
      <c r="AE135" s="131"/>
      <c r="AF135" s="131" t="s">
        <v>177</v>
      </c>
      <c r="AG135" s="131"/>
      <c r="AH135" s="131"/>
      <c r="AI135" s="131"/>
      <c r="AJ135" s="131"/>
      <c r="AK135" s="131"/>
    </row>
    <row r="136" spans="2:38" ht="19.95" customHeight="1">
      <c r="B136" s="131"/>
      <c r="C136" s="131"/>
      <c r="D136" s="131"/>
      <c r="E136" s="131"/>
      <c r="F136" s="131"/>
      <c r="G136" s="131"/>
      <c r="H136" s="131"/>
      <c r="I136" s="569" t="s">
        <v>166</v>
      </c>
      <c r="J136" s="570"/>
      <c r="K136" s="570"/>
      <c r="L136" s="570"/>
      <c r="M136" s="570"/>
      <c r="N136" s="570"/>
      <c r="O136" s="570"/>
      <c r="P136" s="855" t="str">
        <f>AU152</f>
        <v xml:space="preserve"> </v>
      </c>
      <c r="Q136" s="855"/>
      <c r="R136" s="855"/>
      <c r="S136" s="855"/>
      <c r="T136" s="855"/>
      <c r="U136" s="131"/>
      <c r="W136" s="948" t="s">
        <v>344</v>
      </c>
      <c r="X136" s="949"/>
      <c r="Y136" s="560" t="s">
        <v>340</v>
      </c>
      <c r="Z136" s="561"/>
      <c r="AA136" s="561" t="s">
        <v>341</v>
      </c>
      <c r="AB136" s="561"/>
      <c r="AC136" s="561" t="s">
        <v>342</v>
      </c>
      <c r="AD136" s="563"/>
      <c r="AE136" s="131"/>
      <c r="AF136" s="319"/>
      <c r="AG136" s="320"/>
      <c r="AH136" s="320"/>
      <c r="AI136" s="320"/>
      <c r="AJ136" s="320"/>
      <c r="AK136" s="321"/>
    </row>
    <row r="137" spans="2:38" ht="19.95" customHeight="1">
      <c r="C137" s="844" t="str">
        <f>AQ147</f>
        <v xml:space="preserve"> </v>
      </c>
      <c r="D137" s="844"/>
      <c r="E137" s="844"/>
      <c r="F137" s="844"/>
      <c r="G137" s="844"/>
      <c r="H137" s="845"/>
      <c r="I137" s="569" t="s">
        <v>167</v>
      </c>
      <c r="J137" s="570"/>
      <c r="K137" s="570"/>
      <c r="L137" s="570"/>
      <c r="M137" s="570"/>
      <c r="N137" s="570"/>
      <c r="O137" s="570"/>
      <c r="P137" s="855" t="str">
        <f>AU153</f>
        <v xml:space="preserve"> </v>
      </c>
      <c r="Q137" s="855"/>
      <c r="R137" s="855"/>
      <c r="S137" s="855"/>
      <c r="T137" s="855"/>
      <c r="U137" s="131"/>
      <c r="W137" s="852" t="s">
        <v>339</v>
      </c>
      <c r="X137" s="852"/>
      <c r="Y137" s="562" t="s">
        <v>343</v>
      </c>
      <c r="Z137" s="562"/>
      <c r="AA137" s="562"/>
      <c r="AB137" s="562"/>
      <c r="AC137" s="562"/>
      <c r="AD137" s="562"/>
      <c r="AE137" s="131"/>
      <c r="AF137" s="322"/>
      <c r="AG137" s="195"/>
      <c r="AH137" s="195"/>
      <c r="AI137" s="195"/>
      <c r="AJ137" s="195"/>
      <c r="AK137" s="323"/>
    </row>
    <row r="138" spans="2:38" ht="19.95" customHeight="1">
      <c r="B138" s="357"/>
      <c r="C138" s="844"/>
      <c r="D138" s="844"/>
      <c r="E138" s="844"/>
      <c r="F138" s="844"/>
      <c r="G138" s="844"/>
      <c r="H138" s="845"/>
      <c r="I138" s="569" t="s">
        <v>168</v>
      </c>
      <c r="J138" s="570"/>
      <c r="K138" s="570"/>
      <c r="L138" s="570"/>
      <c r="M138" s="570"/>
      <c r="N138" s="570"/>
      <c r="O138" s="570"/>
      <c r="P138" s="856" t="str">
        <f>AU154</f>
        <v xml:space="preserve"> </v>
      </c>
      <c r="Q138" s="856"/>
      <c r="R138" s="856"/>
      <c r="S138" s="856"/>
      <c r="T138" s="856"/>
      <c r="U138" s="131"/>
      <c r="V138" t="s">
        <v>340</v>
      </c>
      <c r="W138" s="560"/>
      <c r="X138" s="561"/>
      <c r="Y138" s="561"/>
      <c r="Z138" s="561"/>
      <c r="AA138" s="561"/>
      <c r="AB138" s="561"/>
      <c r="AC138" s="561"/>
      <c r="AD138" s="563"/>
      <c r="AE138" s="131"/>
      <c r="AF138" s="322"/>
      <c r="AG138" s="195"/>
      <c r="AH138" s="195"/>
      <c r="AI138" s="195"/>
      <c r="AJ138" s="195"/>
      <c r="AK138" s="323"/>
    </row>
    <row r="139" spans="2:38" ht="19.95" customHeight="1">
      <c r="B139" s="357"/>
      <c r="C139" s="844"/>
      <c r="D139" s="844"/>
      <c r="E139" s="844"/>
      <c r="F139" s="844"/>
      <c r="G139" s="844"/>
      <c r="H139" s="845"/>
      <c r="I139" s="569" t="s">
        <v>169</v>
      </c>
      <c r="J139" s="570"/>
      <c r="K139" s="570"/>
      <c r="L139" s="570"/>
      <c r="M139" s="570"/>
      <c r="N139" s="570"/>
      <c r="O139" s="570"/>
      <c r="P139" s="856" t="str">
        <f>AU155</f>
        <v xml:space="preserve"> </v>
      </c>
      <c r="Q139" s="856"/>
      <c r="R139" s="856"/>
      <c r="S139" s="856"/>
      <c r="T139" s="856"/>
      <c r="U139" s="131"/>
      <c r="V139" t="s">
        <v>341</v>
      </c>
      <c r="W139" s="560"/>
      <c r="X139" s="561"/>
      <c r="Y139" s="561"/>
      <c r="Z139" s="561"/>
      <c r="AA139" s="561"/>
      <c r="AB139" s="561"/>
      <c r="AC139" s="561"/>
      <c r="AD139" s="563"/>
      <c r="AE139" s="131"/>
      <c r="AF139" s="322"/>
      <c r="AG139" s="195"/>
      <c r="AH139" s="195"/>
      <c r="AI139" s="195"/>
      <c r="AJ139" s="195"/>
      <c r="AK139" s="323"/>
    </row>
    <row r="140" spans="2:38" ht="19.95" customHeight="1">
      <c r="B140" s="131"/>
      <c r="C140" s="131"/>
      <c r="D140" s="131"/>
      <c r="E140" s="131"/>
      <c r="F140" s="131"/>
      <c r="G140" s="131"/>
      <c r="H140" s="131"/>
      <c r="I140" s="932" t="s">
        <v>170</v>
      </c>
      <c r="J140" s="926" t="str">
        <f>AP185</f>
        <v xml:space="preserve">                        </v>
      </c>
      <c r="K140" s="926"/>
      <c r="L140" s="926"/>
      <c r="M140" s="926"/>
      <c r="N140" s="926"/>
      <c r="O140" s="926"/>
      <c r="P140" s="926"/>
      <c r="Q140" s="926"/>
      <c r="R140" s="926"/>
      <c r="S140" s="926"/>
      <c r="T140" s="927"/>
      <c r="U140" s="131"/>
      <c r="W140" s="608" t="s">
        <v>171</v>
      </c>
      <c r="X140" s="608"/>
      <c r="Y140" s="608"/>
      <c r="Z140" s="608"/>
      <c r="AA140" s="608" t="s">
        <v>174</v>
      </c>
      <c r="AB140" s="608"/>
      <c r="AC140" s="608"/>
      <c r="AD140" s="608"/>
      <c r="AE140" s="131"/>
      <c r="AF140" s="322"/>
      <c r="AG140" s="195"/>
      <c r="AH140" s="195"/>
      <c r="AI140" s="195"/>
      <c r="AJ140" s="195"/>
      <c r="AK140" s="323"/>
    </row>
    <row r="141" spans="2:38" ht="19.95" customHeight="1">
      <c r="B141" s="131"/>
      <c r="C141" s="131"/>
      <c r="D141" s="131"/>
      <c r="E141" s="131"/>
      <c r="F141" s="131"/>
      <c r="G141" s="131"/>
      <c r="H141" s="131"/>
      <c r="I141" s="933"/>
      <c r="J141" s="928"/>
      <c r="K141" s="928"/>
      <c r="L141" s="928"/>
      <c r="M141" s="928"/>
      <c r="N141" s="928"/>
      <c r="O141" s="928"/>
      <c r="P141" s="928"/>
      <c r="Q141" s="928"/>
      <c r="R141" s="928"/>
      <c r="S141" s="928"/>
      <c r="T141" s="929"/>
      <c r="U141" s="131"/>
      <c r="W141" s="941" t="s">
        <v>172</v>
      </c>
      <c r="X141" s="861"/>
      <c r="Y141" s="861" t="s">
        <v>173</v>
      </c>
      <c r="Z141" s="862"/>
      <c r="AA141" s="941" t="s">
        <v>172</v>
      </c>
      <c r="AB141" s="861"/>
      <c r="AC141" s="861" t="s">
        <v>173</v>
      </c>
      <c r="AD141" s="862"/>
      <c r="AE141" s="131"/>
      <c r="AF141" s="322"/>
      <c r="AG141" s="195"/>
      <c r="AH141" s="195"/>
      <c r="AI141" s="195"/>
      <c r="AJ141" s="195"/>
      <c r="AK141" s="323"/>
    </row>
    <row r="142" spans="2:38" ht="19.95" customHeight="1">
      <c r="B142" s="131"/>
      <c r="C142" s="131"/>
      <c r="D142" s="131"/>
      <c r="E142" s="131"/>
      <c r="F142" s="131"/>
      <c r="G142" s="131"/>
      <c r="H142" s="131"/>
      <c r="I142" s="933"/>
      <c r="J142" s="928"/>
      <c r="K142" s="928"/>
      <c r="L142" s="928"/>
      <c r="M142" s="928"/>
      <c r="N142" s="928"/>
      <c r="O142" s="928"/>
      <c r="P142" s="928"/>
      <c r="Q142" s="928"/>
      <c r="R142" s="928"/>
      <c r="S142" s="928"/>
      <c r="T142" s="929"/>
      <c r="U142" s="131"/>
      <c r="W142" s="942" t="s">
        <v>175</v>
      </c>
      <c r="X142" s="943"/>
      <c r="Y142" s="943"/>
      <c r="Z142" s="946"/>
      <c r="AA142" s="942" t="s">
        <v>175</v>
      </c>
      <c r="AB142" s="943"/>
      <c r="AC142" s="943"/>
      <c r="AD142" s="946"/>
      <c r="AE142" s="131"/>
      <c r="AF142" s="322"/>
      <c r="AG142" s="195"/>
      <c r="AH142" s="195"/>
      <c r="AI142" s="195"/>
      <c r="AJ142" s="195"/>
      <c r="AK142" s="323"/>
    </row>
    <row r="143" spans="2:38" ht="19.95" customHeight="1">
      <c r="B143" s="131"/>
      <c r="C143" s="131"/>
      <c r="D143" s="131"/>
      <c r="E143" s="131"/>
      <c r="F143" s="131"/>
      <c r="G143" s="131"/>
      <c r="H143" s="131"/>
      <c r="I143" s="934"/>
      <c r="J143" s="930"/>
      <c r="K143" s="930"/>
      <c r="L143" s="930"/>
      <c r="M143" s="930"/>
      <c r="N143" s="930"/>
      <c r="O143" s="930"/>
      <c r="P143" s="930"/>
      <c r="Q143" s="930"/>
      <c r="R143" s="930"/>
      <c r="S143" s="930"/>
      <c r="T143" s="931"/>
      <c r="U143" s="131"/>
      <c r="W143" s="944"/>
      <c r="X143" s="945"/>
      <c r="Y143" s="945"/>
      <c r="Z143" s="947"/>
      <c r="AA143" s="944"/>
      <c r="AB143" s="945"/>
      <c r="AC143" s="945"/>
      <c r="AD143" s="947"/>
      <c r="AE143" s="131"/>
      <c r="AF143" s="324"/>
      <c r="AG143" s="325"/>
      <c r="AH143" s="325"/>
      <c r="AI143" s="325"/>
      <c r="AJ143" s="325"/>
      <c r="AK143" s="326"/>
    </row>
    <row r="144" spans="2:38" ht="19.95" customHeight="1">
      <c r="AK144" s="57"/>
      <c r="AL144" s="57"/>
    </row>
    <row r="145" spans="37:79" ht="21" customHeight="1">
      <c r="AK145" s="57"/>
      <c r="AL145" s="57"/>
    </row>
    <row r="146" spans="37:79" ht="21" customHeight="1">
      <c r="AN146" s="813" t="s">
        <v>307</v>
      </c>
      <c r="AO146" s="814"/>
      <c r="AP146" s="815"/>
      <c r="AQ146" s="237" t="str">
        <f>IF(BC165&gt;_0時間,"固定",IF(BA195&gt;_0時間,"変則",IF(BA199&gt;_0時間,"変則"," ")))</f>
        <v xml:space="preserve"> </v>
      </c>
    </row>
    <row r="147" spans="37:79" ht="21" customHeight="1">
      <c r="AN147" s="846" t="s">
        <v>308</v>
      </c>
      <c r="AO147" s="562"/>
      <c r="AP147" s="847"/>
      <c r="AQ147" s="835" t="str">
        <f>IF(AY227="該当","※育児のための短時間勤務制度利用で算定が必要",IF(AQ146="固定","※固定就労で算定",IF(AQ146="変則","※変則就労で算定"," ")))</f>
        <v xml:space="preserve"> </v>
      </c>
      <c r="AR147" s="836"/>
      <c r="AS147" s="836"/>
      <c r="AT147" s="837"/>
    </row>
    <row r="148" spans="37:79" ht="22.05" customHeight="1">
      <c r="AN148" s="848"/>
      <c r="AO148" s="849"/>
      <c r="AP148" s="850"/>
      <c r="AQ148" s="838"/>
      <c r="AR148" s="839"/>
      <c r="AS148" s="839"/>
      <c r="AT148" s="840"/>
    </row>
    <row r="149" spans="37:79" ht="19.95" customHeight="1">
      <c r="AN149" s="851"/>
      <c r="AO149" s="852"/>
      <c r="AP149" s="853"/>
      <c r="AQ149" s="841"/>
      <c r="AR149" s="842"/>
      <c r="AS149" s="842"/>
      <c r="AT149" s="843"/>
    </row>
    <row r="150" spans="37:79" ht="19.95" customHeight="1"/>
    <row r="151" spans="37:79" ht="19.95" customHeight="1">
      <c r="AN151" s="935" t="s">
        <v>165</v>
      </c>
      <c r="AO151" s="936"/>
      <c r="AP151" s="936"/>
      <c r="AQ151" s="936"/>
      <c r="AR151" s="936"/>
      <c r="AS151" s="936"/>
      <c r="AT151" s="936"/>
      <c r="AU151" s="937" t="str">
        <f>IF(AQ146=" "," ",IF(AY227="該当"," ",IF(AQ146="固定",BA164,IF(AQ146="変則",BA200," "))))</f>
        <v xml:space="preserve"> </v>
      </c>
      <c r="AV151" s="938"/>
      <c r="AW151" s="938"/>
      <c r="AX151" s="939"/>
      <c r="AY151" s="130" t="s">
        <v>306</v>
      </c>
    </row>
    <row r="152" spans="37:79" ht="19.95" customHeight="1">
      <c r="AN152" s="935" t="s">
        <v>166</v>
      </c>
      <c r="AO152" s="936"/>
      <c r="AP152" s="936"/>
      <c r="AQ152" s="936"/>
      <c r="AR152" s="936"/>
      <c r="AS152" s="936"/>
      <c r="AT152" s="936"/>
      <c r="AU152" s="940" t="str">
        <f>IF(AQ146=" "," ",IF(AY227="該当"," ",IF(AQ146="固定",BC163,IF(AQ146="変則",BC201," "))))</f>
        <v xml:space="preserve"> </v>
      </c>
      <c r="AV152" s="940"/>
      <c r="AW152" s="940"/>
      <c r="AX152" s="940"/>
      <c r="AY152" s="940"/>
    </row>
    <row r="153" spans="37:79" ht="19.95" customHeight="1">
      <c r="AN153" s="935" t="s">
        <v>167</v>
      </c>
      <c r="AO153" s="936"/>
      <c r="AP153" s="936"/>
      <c r="AQ153" s="936"/>
      <c r="AR153" s="936"/>
      <c r="AS153" s="936"/>
      <c r="AT153" s="936"/>
      <c r="AU153" s="940" t="str">
        <f>IF(AQ146=" "," ",IF(AY227="該当"," ",IF(AQ146="固定",BH181,IF(AQ146="変則",AZ208," "))))</f>
        <v xml:space="preserve"> </v>
      </c>
      <c r="AV153" s="940"/>
      <c r="AW153" s="940"/>
      <c r="AX153" s="940"/>
      <c r="AY153" s="940"/>
    </row>
    <row r="154" spans="37:79" ht="19.95" customHeight="1">
      <c r="AN154" s="935" t="s">
        <v>168</v>
      </c>
      <c r="AO154" s="936"/>
      <c r="AP154" s="936"/>
      <c r="AQ154" s="936"/>
      <c r="AR154" s="936"/>
      <c r="AS154" s="936"/>
      <c r="AT154" s="936"/>
      <c r="AU154" s="935" t="str">
        <f>IF(AQ146=" "," ",IF(AY227="該当"," ",IF(AQ146="固定",BC187,IF(AQ146="変則",BC223," "))))</f>
        <v xml:space="preserve"> </v>
      </c>
      <c r="AV154" s="935"/>
      <c r="AW154" s="935"/>
      <c r="AX154" s="935"/>
      <c r="AY154" s="935"/>
    </row>
    <row r="155" spans="37:79" ht="19.95" customHeight="1">
      <c r="AN155" s="935" t="s">
        <v>169</v>
      </c>
      <c r="AO155" s="936"/>
      <c r="AP155" s="936"/>
      <c r="AQ155" s="936"/>
      <c r="AR155" s="936"/>
      <c r="AS155" s="936"/>
      <c r="AT155" s="936"/>
      <c r="AU155" s="935" t="str">
        <f>IF(AQ146=" "," ",IF(AY227="該当"," ",IF(AQ146="固定",BA187,IF(AQ146="変則",BA223," "))))</f>
        <v xml:space="preserve"> </v>
      </c>
      <c r="AV155" s="935"/>
      <c r="AW155" s="935"/>
      <c r="AX155" s="935"/>
      <c r="AY155" s="935"/>
    </row>
    <row r="156" spans="37:79" ht="19.95" customHeight="1"/>
    <row r="157" spans="37:79" ht="19.95" customHeight="1"/>
    <row r="158" spans="37:79" ht="19.95" customHeight="1">
      <c r="AR158" s="132" t="s">
        <v>183</v>
      </c>
      <c r="AS158" s="133"/>
      <c r="AT158" s="133"/>
      <c r="AU158" s="133"/>
      <c r="AV158" s="133"/>
      <c r="AW158" s="134"/>
      <c r="AX158" s="132"/>
      <c r="AY158" s="132"/>
      <c r="AZ158" s="132"/>
      <c r="BA158" s="132"/>
      <c r="BB158" s="132"/>
      <c r="BF158" s="132"/>
      <c r="BG158" s="132"/>
    </row>
    <row r="159" spans="37:79" ht="19.95" customHeight="1">
      <c r="AR159" s="132"/>
      <c r="AS159" s="774" t="s">
        <v>184</v>
      </c>
      <c r="AT159" s="775"/>
      <c r="AU159" s="775"/>
      <c r="AV159" s="776"/>
      <c r="AW159" s="783" t="s">
        <v>185</v>
      </c>
      <c r="AX159" s="783"/>
      <c r="AY159" s="783"/>
      <c r="AZ159" s="783"/>
      <c r="BA159" s="825">
        <f>IF(W27&gt;=360,0,IF(W27&gt;=336,_24時間*14,IF(W27&gt;=312,_24時間*13,IF(W27&gt;=288,_24時間*12,IF(W27&gt;=264,_24時間*11,IF(W27&gt;=240,_24時間*10,IF(W27&gt;=216,_24時間*9,IF(W27&gt;=192,_24時間*8,IF(W27&gt;=168,_24時間*7,IF(W27&gt;=144,_24時間*6,IF(W27&gt;=120,_24時間*5,IF(W27&gt;=96,_24時間*4,IF(W27&gt;=72,_24時間*3,IF(W27&gt;=48,_24時間*2,IF(W27&gt;=24,_24時間,0)))))))))))))))</f>
        <v>0</v>
      </c>
      <c r="BB159" s="826"/>
      <c r="BC159" s="136"/>
      <c r="BD159" s="137"/>
      <c r="BE159" s="137"/>
      <c r="BF159" s="138"/>
      <c r="BG159" s="139"/>
      <c r="BI159" s="827" t="s">
        <v>186</v>
      </c>
      <c r="BJ159" s="828"/>
      <c r="BK159" s="829"/>
      <c r="BL159" s="140"/>
      <c r="BM159" s="830" t="s">
        <v>187</v>
      </c>
      <c r="BN159" s="830"/>
      <c r="BO159" s="830"/>
      <c r="BQ159" s="827" t="s">
        <v>188</v>
      </c>
      <c r="BR159" s="829"/>
      <c r="BT159" s="141" t="s">
        <v>189</v>
      </c>
      <c r="BV159" s="142" t="s">
        <v>132</v>
      </c>
      <c r="BW159" s="142" t="s">
        <v>133</v>
      </c>
      <c r="BX159" s="142" t="s">
        <v>84</v>
      </c>
      <c r="BY159" s="142" t="s">
        <v>78</v>
      </c>
      <c r="BZ159" s="142" t="s">
        <v>131</v>
      </c>
      <c r="CA159" s="142" t="s">
        <v>190</v>
      </c>
    </row>
    <row r="160" spans="37:79" ht="19.95" customHeight="1">
      <c r="AR160" s="132"/>
      <c r="AS160" s="777"/>
      <c r="AT160" s="778"/>
      <c r="AU160" s="778"/>
      <c r="AV160" s="779"/>
      <c r="AW160" s="783" t="s">
        <v>191</v>
      </c>
      <c r="AX160" s="783"/>
      <c r="AY160" s="783"/>
      <c r="AZ160" s="783"/>
      <c r="BA160" s="831">
        <f>IF(W27&gt;=360,0,IF(W27&gt;=336,W27-(24*14),IF(W27&gt;=312,W27-(24*13),IF(W27&gt;=288,W27-(24*12),IF(W27&gt;=264,W27-(24*11),IF(W27&gt;=240,W27-(24*10),IF(W27&gt;=216,W27-(24*9),IF(W27&gt;=192,W27-(24*8),IF(W27&gt;=168,W27-(24*7),IF(W27&gt;=144,W27-(24*6),IF(W27&gt;=120,W27-(24*5),IF(W27&gt;=96,W27-(24*4),IF(W27&gt;=72,W27-(24*3),IF(W27&gt;=48,W27-(24*2),IF(W27&gt;=24,W27-24,W27)))))))))))))))</f>
        <v>0</v>
      </c>
      <c r="BB160" s="832"/>
      <c r="BC160" s="136"/>
      <c r="BD160" s="138"/>
      <c r="BE160" s="138"/>
      <c r="BF160" s="138"/>
      <c r="BG160" s="139"/>
      <c r="BI160" s="143">
        <v>1</v>
      </c>
      <c r="BJ160" s="144" t="s">
        <v>192</v>
      </c>
      <c r="BK160" s="143">
        <v>20</v>
      </c>
      <c r="BL160" s="145"/>
      <c r="BM160" s="143">
        <v>1</v>
      </c>
      <c r="BN160" s="146" t="s">
        <v>193</v>
      </c>
      <c r="BO160" s="143">
        <v>8</v>
      </c>
      <c r="BQ160" s="147" t="s">
        <v>194</v>
      </c>
      <c r="BR160" s="148">
        <v>0</v>
      </c>
      <c r="BT160" s="149"/>
      <c r="BV160" s="150">
        <v>1</v>
      </c>
      <c r="BW160" s="150">
        <v>1</v>
      </c>
      <c r="BX160" s="150">
        <v>0</v>
      </c>
      <c r="BY160" s="151">
        <v>0</v>
      </c>
      <c r="BZ160" s="152">
        <f t="shared" ref="BZ160:BZ166" ca="1" si="0">BZ161+1</f>
        <v>2034</v>
      </c>
      <c r="CA160" s="153">
        <v>12</v>
      </c>
    </row>
    <row r="161" spans="40:79" ht="19.95" customHeight="1">
      <c r="AR161" s="132"/>
      <c r="AS161" s="780"/>
      <c r="AT161" s="781"/>
      <c r="AU161" s="781"/>
      <c r="AV161" s="782"/>
      <c r="AW161" s="783" t="s">
        <v>195</v>
      </c>
      <c r="AX161" s="783"/>
      <c r="AY161" s="783"/>
      <c r="AZ161" s="783"/>
      <c r="BA161" s="833">
        <f>TIME(BA160,AA27,0)</f>
        <v>0</v>
      </c>
      <c r="BB161" s="834"/>
      <c r="BC161" s="136"/>
      <c r="BD161" s="137"/>
      <c r="BE161" s="137"/>
      <c r="BF161" s="137"/>
      <c r="BG161" s="134"/>
      <c r="BI161" s="143">
        <v>2</v>
      </c>
      <c r="BJ161" s="144" t="s">
        <v>196</v>
      </c>
      <c r="BK161" s="143">
        <v>19</v>
      </c>
      <c r="BL161" s="145"/>
      <c r="BM161" s="143">
        <v>2</v>
      </c>
      <c r="BN161" s="146" t="s">
        <v>197</v>
      </c>
      <c r="BO161" s="143">
        <v>6</v>
      </c>
      <c r="BQ161" s="143" t="s">
        <v>198</v>
      </c>
      <c r="BR161" s="154">
        <v>0.5</v>
      </c>
      <c r="BT161" s="155" t="s">
        <v>199</v>
      </c>
      <c r="BV161" s="150">
        <v>2</v>
      </c>
      <c r="BW161" s="150">
        <v>2</v>
      </c>
      <c r="BX161" s="150">
        <v>1</v>
      </c>
      <c r="BY161" s="151">
        <v>1</v>
      </c>
      <c r="BZ161" s="152">
        <f t="shared" ca="1" si="0"/>
        <v>2033</v>
      </c>
      <c r="CA161" s="153">
        <v>13</v>
      </c>
    </row>
    <row r="162" spans="40:79" ht="19.95" customHeight="1">
      <c r="AR162" s="132"/>
      <c r="AS162" s="863" t="s">
        <v>200</v>
      </c>
      <c r="AT162" s="864"/>
      <c r="AU162" s="864"/>
      <c r="AV162" s="865"/>
      <c r="AW162" s="865"/>
      <c r="AX162" s="865"/>
      <c r="AY162" s="865"/>
      <c r="AZ162" s="866"/>
      <c r="BA162" s="833">
        <f>BA159+BA161</f>
        <v>0</v>
      </c>
      <c r="BB162" s="867"/>
      <c r="BC162" s="868" t="s">
        <v>201</v>
      </c>
      <c r="BD162" s="869"/>
      <c r="BE162" s="156"/>
      <c r="BF162" s="132"/>
      <c r="BG162" s="132"/>
      <c r="BI162" s="147">
        <v>3</v>
      </c>
      <c r="BJ162" s="157" t="s">
        <v>202</v>
      </c>
      <c r="BK162" s="147">
        <v>18</v>
      </c>
      <c r="BL162" s="158"/>
      <c r="BM162" s="147">
        <v>3</v>
      </c>
      <c r="BN162" s="159" t="s">
        <v>203</v>
      </c>
      <c r="BO162" s="147">
        <v>4</v>
      </c>
      <c r="BQ162" s="147" t="s">
        <v>204</v>
      </c>
      <c r="BR162" s="148">
        <v>0.54166666666666663</v>
      </c>
      <c r="BT162" s="158"/>
      <c r="BV162" s="150">
        <v>3</v>
      </c>
      <c r="BW162" s="150">
        <v>3</v>
      </c>
      <c r="BX162" s="150">
        <v>2</v>
      </c>
      <c r="BY162" s="151">
        <v>2</v>
      </c>
      <c r="BZ162" s="152">
        <f t="shared" ca="1" si="0"/>
        <v>2032</v>
      </c>
      <c r="CA162" s="153">
        <v>14</v>
      </c>
    </row>
    <row r="163" spans="40:79" ht="19.95" customHeight="1">
      <c r="AR163" s="132"/>
      <c r="AS163" s="863" t="s">
        <v>205</v>
      </c>
      <c r="AT163" s="864"/>
      <c r="AU163" s="864"/>
      <c r="AV163" s="864"/>
      <c r="AW163" s="864"/>
      <c r="AX163" s="864"/>
      <c r="AY163" s="865"/>
      <c r="AZ163" s="866"/>
      <c r="BA163" s="870" t="str">
        <f>IF(AO165=" ",IF(BA164&lt;&gt;"要件外",IF(AO166=" ",IF(BC165&gt;0,IF(Q29&gt;0,BC165/Q29,BC165/4/BA164)," ")," "),"要件外")," ")</f>
        <v xml:space="preserve"> </v>
      </c>
      <c r="BB163" s="871"/>
      <c r="BC163" s="872" t="str">
        <f>IF(BA163&lt;&gt;" ",IF(BA163="要件外","要件外",IF(BA163&gt;=_4時間,VALUE(TEXT(BA163,"[h]:mm:ss")),"要件外"))," ")</f>
        <v xml:space="preserve"> </v>
      </c>
      <c r="BD163" s="873"/>
      <c r="BE163" s="880" t="s">
        <v>502</v>
      </c>
      <c r="BF163" s="161" t="s">
        <v>206</v>
      </c>
      <c r="BG163" s="161" t="s">
        <v>207</v>
      </c>
      <c r="BH163" s="161" t="s">
        <v>208</v>
      </c>
      <c r="BI163" s="147">
        <v>4</v>
      </c>
      <c r="BJ163" s="157" t="s">
        <v>209</v>
      </c>
      <c r="BK163" s="147">
        <v>17</v>
      </c>
      <c r="BL163" s="158"/>
      <c r="BM163" s="147">
        <v>4</v>
      </c>
      <c r="BN163" s="159" t="s">
        <v>210</v>
      </c>
      <c r="BO163" s="147">
        <v>2</v>
      </c>
      <c r="BQ163" s="147" t="s">
        <v>211</v>
      </c>
      <c r="BR163" s="148">
        <v>0.625</v>
      </c>
      <c r="BT163" s="158"/>
      <c r="BV163" s="150">
        <v>4</v>
      </c>
      <c r="BW163" s="150">
        <v>4</v>
      </c>
      <c r="BX163" s="150">
        <v>3</v>
      </c>
      <c r="BY163" s="151">
        <v>3</v>
      </c>
      <c r="BZ163" s="152">
        <f t="shared" ca="1" si="0"/>
        <v>2031</v>
      </c>
      <c r="CA163" s="153">
        <v>15</v>
      </c>
    </row>
    <row r="164" spans="40:79" ht="19.95" customHeight="1">
      <c r="AO164" s="142" t="s">
        <v>212</v>
      </c>
      <c r="AP164" s="142" t="s">
        <v>213</v>
      </c>
      <c r="AR164" s="132"/>
      <c r="AS164" s="863" t="s">
        <v>214</v>
      </c>
      <c r="AT164" s="864"/>
      <c r="AU164" s="864"/>
      <c r="AV164" s="864"/>
      <c r="AW164" s="864"/>
      <c r="AX164" s="864"/>
      <c r="AY164" s="865"/>
      <c r="AZ164" s="866"/>
      <c r="BA164" s="874" t="str">
        <f>IF(Q29=0,IF(AC29=0," ",IF(AC29&lt;3,"要件外",IF(AC29&lt;8,AC29,"算定不可"))),IF(AC29=0,IF(Q29&lt;12,"要件外",IF(Q29&lt;29,ROUNDDOWN(Q29/4,0),"算定不可")),IF(Q29&lt;12,"要件外",IF(AC29&lt;3,"要件外",IF(AC29&lt;8,IF(Q29&lt;29,IF(Q29&lt;AC29*4,ROUNDDOWN(Q29/4,0),AC29),"算定不可"),"算定不可")))))</f>
        <v xml:space="preserve"> </v>
      </c>
      <c r="BB164" s="875"/>
      <c r="BD164" s="497"/>
      <c r="BE164" s="880"/>
      <c r="BF164" s="162" t="e">
        <f>IF(AO165=" ",IF(BA164&lt;&gt;"要件外",IF(AO166=" ",IF(Q29&gt;0,Q29,BA164*4),0),0),0)</f>
        <v>#VALUE!</v>
      </c>
      <c r="BG164" s="162" t="e">
        <f>IF(BA164&lt;&gt;"要件外",BA164*4,0)</f>
        <v>#VALUE!</v>
      </c>
      <c r="BH164" s="162" t="e">
        <f>IF(BF164&gt;BG164,BF164-BG164,0)</f>
        <v>#VALUE!</v>
      </c>
      <c r="BI164" s="147">
        <v>5</v>
      </c>
      <c r="BJ164" s="157" t="s">
        <v>216</v>
      </c>
      <c r="BK164" s="147">
        <v>16</v>
      </c>
      <c r="BL164" s="158"/>
      <c r="BM164" s="147">
        <v>5</v>
      </c>
      <c r="BN164" s="159" t="s">
        <v>217</v>
      </c>
      <c r="BO164" s="147"/>
      <c r="BQ164" s="147" t="s">
        <v>218</v>
      </c>
      <c r="BR164" s="148">
        <v>0.70833333333333337</v>
      </c>
      <c r="BV164" s="150">
        <v>5</v>
      </c>
      <c r="BW164" s="150">
        <v>5</v>
      </c>
      <c r="BX164" s="150">
        <v>4</v>
      </c>
      <c r="BY164" s="151">
        <v>4</v>
      </c>
      <c r="BZ164" s="152">
        <f t="shared" ca="1" si="0"/>
        <v>2030</v>
      </c>
      <c r="CA164" s="153">
        <v>16</v>
      </c>
    </row>
    <row r="165" spans="40:79" ht="19.95" customHeight="1">
      <c r="AN165" s="197" t="s">
        <v>219</v>
      </c>
      <c r="AO165" s="163" t="str">
        <f>IF(Q29=0,IF(AC29=0,IF(W27=0," ","E0:"),IF(W27=0,IF(BB166=0,"E1:"," ")," ")),IF(W27=0,IF(BB166=0,"E1:"," ")," "))</f>
        <v xml:space="preserve"> </v>
      </c>
      <c r="AP165" s="163" t="str">
        <f>IF(AO165="E0:","【固定就労】就労日数が未入力です。就労証明書が空欄の場合は就労先に確認が必要です。／",IF(AO165="E1:","【固定就労】月間の時間が未入力です。就労証明書が空欄の場合は就労先に確認が必要です。／"," "))</f>
        <v xml:space="preserve"> </v>
      </c>
      <c r="AQ165" s="132" t="s">
        <v>220</v>
      </c>
      <c r="AS165" s="164"/>
      <c r="AT165" s="164"/>
      <c r="AU165" s="164"/>
      <c r="AV165" s="876" t="s">
        <v>498</v>
      </c>
      <c r="AW165" s="876"/>
      <c r="AX165" s="876"/>
      <c r="AY165" s="876"/>
      <c r="AZ165" s="876"/>
      <c r="BA165" s="877">
        <f>IF(BA162&gt;_0時間,BA162,IF(BB166=1,BD179,_0時間))</f>
        <v>0</v>
      </c>
      <c r="BB165" s="871"/>
      <c r="BC165" s="872">
        <f>IF(BA165&lt;&gt;" ",VALUE(TEXT(BA165,"[h]:mm:ss"))," ")</f>
        <v>0</v>
      </c>
      <c r="BD165" s="873"/>
      <c r="BE165" s="880" t="s">
        <v>226</v>
      </c>
      <c r="BF165" s="161" t="s">
        <v>221</v>
      </c>
      <c r="BG165" s="161" t="s">
        <v>222</v>
      </c>
      <c r="BH165" s="166" t="s">
        <v>201</v>
      </c>
      <c r="BI165" s="147">
        <v>6</v>
      </c>
      <c r="BJ165" s="157" t="s">
        <v>223</v>
      </c>
      <c r="BK165" s="147">
        <v>17</v>
      </c>
      <c r="BL165" s="158"/>
      <c r="BM165" s="167"/>
      <c r="BN165" s="167"/>
      <c r="BO165" s="167"/>
      <c r="BQ165" s="147" t="s">
        <v>224</v>
      </c>
      <c r="BR165" s="148">
        <v>0.75</v>
      </c>
      <c r="BV165" s="150">
        <v>6</v>
      </c>
      <c r="BW165" s="150">
        <v>6</v>
      </c>
      <c r="BX165" s="150">
        <v>5</v>
      </c>
      <c r="BY165" s="151">
        <v>5</v>
      </c>
      <c r="BZ165" s="152">
        <f t="shared" ca="1" si="0"/>
        <v>2029</v>
      </c>
      <c r="CA165" s="153">
        <v>17</v>
      </c>
    </row>
    <row r="166" spans="40:79" ht="19.95" customHeight="1">
      <c r="AN166" s="197" t="s">
        <v>225</v>
      </c>
      <c r="AO166" s="163" t="str">
        <f>IF(Q29&gt;0,IF(AC29&gt;0,IF(Q29&gt;=(AC29+1)*4,"E2:"," ")," ")," ")</f>
        <v xml:space="preserve"> </v>
      </c>
      <c r="AP166" s="163" t="str">
        <f>IF(AO166&lt;&gt;" ","【固定就労】「一月当たりの就労日数」が「（一週当たりの就労日数＋１）×４」以上です。就労先に確認が必要です。／"," ")</f>
        <v xml:space="preserve"> </v>
      </c>
      <c r="AQ166" s="132" t="s">
        <v>220</v>
      </c>
      <c r="AR166" s="878" t="s">
        <v>501</v>
      </c>
      <c r="AS166" s="878"/>
      <c r="AT166" s="878"/>
      <c r="AU166" s="878"/>
      <c r="AV166" s="878"/>
      <c r="AW166" s="878"/>
      <c r="AX166" s="878"/>
      <c r="AY166" s="878"/>
      <c r="AZ166" s="878"/>
      <c r="BA166" s="879"/>
      <c r="BB166" s="205">
        <f>IF(BA162=_0時間,IF(BD176&gt;0,IF(BD176/AY176=BD177,1,0),0),0)</f>
        <v>0</v>
      </c>
      <c r="BD166" s="138"/>
      <c r="BE166" s="880"/>
      <c r="BF166" s="169" t="e">
        <f>BC165/BF164</f>
        <v>#VALUE!</v>
      </c>
      <c r="BG166" s="169" t="e">
        <f>BF166*BA164</f>
        <v>#VALUE!</v>
      </c>
      <c r="BH166" s="160" t="e">
        <f>IF(BG166&lt;&gt;" ",VALUE(TEXT(BG166,"[h]:mm:ss"))," ")</f>
        <v>#VALUE!</v>
      </c>
      <c r="BI166" s="147">
        <v>7</v>
      </c>
      <c r="BJ166" s="157" t="s">
        <v>227</v>
      </c>
      <c r="BK166" s="147">
        <v>16</v>
      </c>
      <c r="BL166" s="158"/>
      <c r="BM166" s="830" t="s">
        <v>228</v>
      </c>
      <c r="BN166" s="830"/>
      <c r="BO166" s="830"/>
      <c r="BQ166" s="147" t="s">
        <v>229</v>
      </c>
      <c r="BR166" s="148">
        <v>0.75</v>
      </c>
      <c r="BV166" s="150">
        <v>7</v>
      </c>
      <c r="BW166" s="150">
        <v>7</v>
      </c>
      <c r="BX166" s="150">
        <v>6</v>
      </c>
      <c r="BY166" s="151">
        <v>6</v>
      </c>
      <c r="BZ166" s="152">
        <f t="shared" ca="1" si="0"/>
        <v>2028</v>
      </c>
      <c r="CA166" s="153">
        <v>18</v>
      </c>
    </row>
    <row r="167" spans="40:79" ht="19.95" customHeight="1">
      <c r="AN167" s="242"/>
      <c r="AO167" s="163"/>
      <c r="AP167" s="163"/>
      <c r="AQ167" s="132" t="s">
        <v>220</v>
      </c>
      <c r="AS167" s="171"/>
      <c r="AT167" s="171"/>
      <c r="AU167" s="171"/>
      <c r="AV167" s="172"/>
      <c r="AW167" s="172"/>
      <c r="AX167" s="881" t="s">
        <v>230</v>
      </c>
      <c r="AY167" s="881" t="s">
        <v>231</v>
      </c>
      <c r="AZ167" s="173"/>
      <c r="BA167" s="173"/>
      <c r="BB167" s="173"/>
      <c r="BC167" s="882" t="s">
        <v>232</v>
      </c>
      <c r="BD167" s="882" t="s">
        <v>233</v>
      </c>
      <c r="BE167" s="173"/>
      <c r="BF167" s="173"/>
      <c r="BG167" s="173"/>
      <c r="BI167" s="147">
        <v>8</v>
      </c>
      <c r="BJ167" s="157" t="s">
        <v>234</v>
      </c>
      <c r="BK167" s="147">
        <v>15</v>
      </c>
      <c r="BL167" s="158"/>
      <c r="BM167" s="143">
        <v>1</v>
      </c>
      <c r="BN167" s="146" t="s">
        <v>193</v>
      </c>
      <c r="BO167" s="143">
        <v>6</v>
      </c>
      <c r="BQ167" s="147" t="s">
        <v>235</v>
      </c>
      <c r="BR167" s="148">
        <v>0.83333333333333337</v>
      </c>
      <c r="BT167" s="174"/>
      <c r="BV167" s="150">
        <v>8</v>
      </c>
      <c r="BW167" s="150">
        <v>8</v>
      </c>
      <c r="BX167" s="150">
        <v>7</v>
      </c>
      <c r="BY167" s="151">
        <v>7</v>
      </c>
      <c r="BZ167" s="152">
        <f ca="1">BZ168+1</f>
        <v>2027</v>
      </c>
      <c r="CA167" s="153">
        <v>19</v>
      </c>
    </row>
    <row r="168" spans="40:79" ht="19.95" customHeight="1">
      <c r="AN168" s="242" t="s">
        <v>236</v>
      </c>
      <c r="AO168" s="163" t="str">
        <f>IF(AO169=" ",IF(AO170=" ",IF(AV219=" "," ",IF(AV219="不整合","E4-2:",IF(AY219=" "," ",IF(AY219="不整合","E4-2:",IF(AY219&gt;BF203,"E4-1:"," ")))))," ")," ")</f>
        <v xml:space="preserve"> </v>
      </c>
      <c r="AP168" s="163" t="str">
        <f>IF(AO168&lt;&gt;" ",IF(AO168="E4-1:","【変則就労】直近4週間の午後1時から6時までの就労実績が、月間の就労時間を超えています。就労先に確認が必要です。／",IF(AO168="E4-2:","直近４週間の期間と証明日が不整合です。就労先に確認が必要です。／"," "))," ")</f>
        <v xml:space="preserve"> </v>
      </c>
      <c r="AQ168" s="132" t="s">
        <v>220</v>
      </c>
      <c r="AR168" s="243" t="s">
        <v>309</v>
      </c>
      <c r="AS168" s="173"/>
      <c r="AT168" s="166" t="s">
        <v>237</v>
      </c>
      <c r="AU168" s="175" t="s">
        <v>238</v>
      </c>
      <c r="AV168" s="166" t="s">
        <v>237</v>
      </c>
      <c r="AW168" s="166" t="s">
        <v>239</v>
      </c>
      <c r="AX168" s="881"/>
      <c r="AY168" s="882"/>
      <c r="AZ168" s="173"/>
      <c r="BA168" s="173"/>
      <c r="BB168" s="173"/>
      <c r="BC168" s="883"/>
      <c r="BD168" s="883"/>
      <c r="BE168" s="166" t="s">
        <v>240</v>
      </c>
      <c r="BF168" s="166" t="s">
        <v>241</v>
      </c>
      <c r="BG168" s="176" t="s">
        <v>242</v>
      </c>
      <c r="BH168" s="166" t="s">
        <v>201</v>
      </c>
      <c r="BI168" s="147">
        <v>9</v>
      </c>
      <c r="BJ168" s="157" t="s">
        <v>243</v>
      </c>
      <c r="BK168" s="147">
        <v>14</v>
      </c>
      <c r="BL168" s="158"/>
      <c r="BM168" s="143">
        <v>2</v>
      </c>
      <c r="BN168" s="146" t="s">
        <v>197</v>
      </c>
      <c r="BO168" s="143">
        <v>4</v>
      </c>
      <c r="BQ168" s="147" t="s">
        <v>244</v>
      </c>
      <c r="BR168" s="148">
        <v>0.91666666666666663</v>
      </c>
      <c r="BT168" s="174"/>
      <c r="BV168" s="150">
        <v>9</v>
      </c>
      <c r="BW168" s="150">
        <v>9</v>
      </c>
      <c r="BX168" s="150">
        <v>8</v>
      </c>
      <c r="BY168" s="151">
        <v>8</v>
      </c>
      <c r="BZ168" s="152">
        <f ca="1">BZ169+1</f>
        <v>2026</v>
      </c>
      <c r="CA168" s="153">
        <v>20</v>
      </c>
    </row>
    <row r="169" spans="40:79" ht="19.95" customHeight="1">
      <c r="AN169" s="197" t="s">
        <v>245</v>
      </c>
      <c r="AO169" s="163" t="str">
        <f>IF(S33&gt;0,IF(M33&lt;&gt;"☑",IF(P33&lt;&gt;"☑","E5:"," "),IF(P33="☑","E5:"," "))," ")</f>
        <v xml:space="preserve"> </v>
      </c>
      <c r="AP169" s="163" t="str">
        <f>IF(AO169&lt;&gt;" ","【変則就労】合計時間の「月間」または「週間」にチェックがありません。または「月間」及び「週間」にチェックしています。就労先に確認が必要です。／"," ")</f>
        <v xml:space="preserve"> </v>
      </c>
      <c r="AQ169" s="132" t="s">
        <v>220</v>
      </c>
      <c r="AR169" s="149">
        <f>IF(I28="☑",1,0)</f>
        <v>0</v>
      </c>
      <c r="AS169" s="177" t="s">
        <v>68</v>
      </c>
      <c r="AT169" s="162">
        <f>IF(AV178=5,IF(K30&gt;0,K30,0),IF(AR169=1,K30,0))</f>
        <v>0</v>
      </c>
      <c r="AU169" s="162">
        <f>IF(AV178=5,IF(N30&gt;0,N30,0),IF(AR169=1,N30,0))</f>
        <v>0</v>
      </c>
      <c r="AV169" s="162">
        <f>IF(AV178=5,IF(T30&gt;0,T30,0),IF(AR169=1,T30,0))</f>
        <v>0</v>
      </c>
      <c r="AW169" s="162">
        <f>IF(AV178=5,IF(W30&gt;0,W30,0),IF(AR169=1,W30,0))</f>
        <v>0</v>
      </c>
      <c r="AX169" s="177">
        <f>IF(AV178=5,IF(AT169&gt;0,1,IF(AV169&gt;0,1,0)),IF(I28="☑",IF(AT169&gt;0,1,IF(AV169&gt;0,1,0)),0))</f>
        <v>0</v>
      </c>
      <c r="AY169" s="178">
        <f t="shared" ref="AY169:AY175" si="1">IF(BD169&gt;_0時間,1,0)</f>
        <v>0</v>
      </c>
      <c r="AZ169" s="179">
        <f t="shared" ref="AZ169:AZ175" si="2">IF(AT169&gt;=24,TIME(AT169,AU169,0)+_24時間,TIME(AT169,AU169,0))</f>
        <v>0</v>
      </c>
      <c r="BA169" s="179">
        <f t="shared" ref="BA169:BA175" si="3">IF(AV169&gt;=24,TIME(AV169,AW169,0)+_24時間,TIME(AV169,AW169,0))</f>
        <v>0</v>
      </c>
      <c r="BB169" s="180">
        <f>IF(AX169=1,IF(BA169&lt;=AZ169,BA169+_24時間,BA169),0)</f>
        <v>0</v>
      </c>
      <c r="BC169" s="180">
        <f t="shared" ref="BC169:BC175" si="4">IF(AX169=1,BB169-AZ169,0)</f>
        <v>0</v>
      </c>
      <c r="BD169" s="181">
        <f t="shared" ref="BD169:BD175" si="5">IF(BC169&gt;_0時間,BC169,0)</f>
        <v>0</v>
      </c>
      <c r="BE169" s="182">
        <f t="shared" ref="BE169:BE175" si="6">IF(AZ169&lt;=_13時,_13時,IF(AZ169&lt;=_18時,AZ169," "))</f>
        <v>0.54166666666666663</v>
      </c>
      <c r="BF169" s="182" t="str">
        <f t="shared" ref="BF169:BF175" si="7">IF(BA169&gt;=_18時,_18時,IF(BA169&gt;=_13時,BA169," "))</f>
        <v xml:space="preserve"> </v>
      </c>
      <c r="BG169" s="180">
        <f>IF(BF169&lt;&gt;" ",IF(BE169&lt;BF169,BF169-BE169,0),0)</f>
        <v>0</v>
      </c>
      <c r="BH169" s="183"/>
      <c r="BI169" s="147">
        <v>10</v>
      </c>
      <c r="BJ169" s="157" t="s">
        <v>246</v>
      </c>
      <c r="BK169" s="147">
        <v>13</v>
      </c>
      <c r="BL169" s="158"/>
      <c r="BM169" s="147">
        <v>3</v>
      </c>
      <c r="BN169" s="159" t="s">
        <v>203</v>
      </c>
      <c r="BO169" s="147">
        <v>2</v>
      </c>
      <c r="BQ169" s="147" t="s">
        <v>247</v>
      </c>
      <c r="BR169" s="148">
        <v>1</v>
      </c>
      <c r="BT169" s="174"/>
      <c r="BV169" s="150">
        <v>10</v>
      </c>
      <c r="BW169" s="150">
        <v>10</v>
      </c>
      <c r="BX169" s="150">
        <v>9</v>
      </c>
      <c r="BY169" s="151">
        <v>9</v>
      </c>
      <c r="BZ169" s="152">
        <f ca="1">YEAR(TODAY())</f>
        <v>2025</v>
      </c>
      <c r="CA169" s="153">
        <v>21</v>
      </c>
    </row>
    <row r="170" spans="40:79" ht="19.95" customHeight="1">
      <c r="AN170" s="197" t="s">
        <v>248</v>
      </c>
      <c r="AO170" s="245" t="str">
        <f>IF(S34&gt;0,IF(M34&lt;&gt;"☑",IF(P34&lt;&gt;"☑","E6:"," "),IF(P34="☑","E6:"," "))," ")</f>
        <v xml:space="preserve"> </v>
      </c>
      <c r="AP170" s="245" t="str">
        <f>IF(AO170&lt;&gt;" ","【変則就労】就労日数の「月間」または「週間」にチェックがありません。または「月間」及び「週間」にチェックしています。就労先に確認が必要です。／"," ")</f>
        <v xml:space="preserve"> </v>
      </c>
      <c r="AQ170" s="132" t="s">
        <v>220</v>
      </c>
      <c r="AR170" s="149">
        <f>IF(J28="☑",1,0)</f>
        <v>0</v>
      </c>
      <c r="AS170" s="177" t="s">
        <v>69</v>
      </c>
      <c r="AT170" s="162">
        <f>IF(AV178=5,IF(K30&gt;0,K30,0),IF(AR170=1,K30,0))</f>
        <v>0</v>
      </c>
      <c r="AU170" s="162">
        <f>IF(AV178=5,IF(N30&gt;0,N30,0),IF(AR170=1,N30,0))</f>
        <v>0</v>
      </c>
      <c r="AV170" s="162">
        <f>IF(AV178=5,IF(T30&gt;0,T30,0),IF(AR170=1,T30,0))</f>
        <v>0</v>
      </c>
      <c r="AW170" s="162">
        <f>IF(AV178=5,IF(W30&gt;0,W30,0),IF(AR170=1,W30,0))</f>
        <v>0</v>
      </c>
      <c r="AX170" s="177">
        <f>IF(AV178=5,IF(AT170&gt;0,1,IF(AV170&gt;0,1,0)),IF(J28="☑",IF(AT170&gt;0,1,IF(AV170&gt;0,1,0)),0))</f>
        <v>0</v>
      </c>
      <c r="AY170" s="178">
        <f t="shared" si="1"/>
        <v>0</v>
      </c>
      <c r="AZ170" s="179">
        <f t="shared" si="2"/>
        <v>0</v>
      </c>
      <c r="BA170" s="179">
        <f t="shared" si="3"/>
        <v>0</v>
      </c>
      <c r="BB170" s="180">
        <f t="shared" ref="BB170" si="8">IF(AX170=1,IF(BA170&lt;=AZ170,BA170+_24時間,BA170),0)</f>
        <v>0</v>
      </c>
      <c r="BC170" s="180">
        <f t="shared" si="4"/>
        <v>0</v>
      </c>
      <c r="BD170" s="181">
        <f t="shared" si="5"/>
        <v>0</v>
      </c>
      <c r="BE170" s="182">
        <f t="shared" si="6"/>
        <v>0.54166666666666663</v>
      </c>
      <c r="BF170" s="182" t="str">
        <f t="shared" si="7"/>
        <v xml:space="preserve"> </v>
      </c>
      <c r="BG170" s="180">
        <f>IF(BF170&lt;&gt;" ",IF(BE170&lt;BF170,BF170-BE170,0),0)</f>
        <v>0</v>
      </c>
      <c r="BH170" s="183"/>
      <c r="BI170" s="147">
        <v>11</v>
      </c>
      <c r="BJ170" s="157" t="s">
        <v>249</v>
      </c>
      <c r="BK170" s="147">
        <v>14</v>
      </c>
      <c r="BL170" s="158"/>
      <c r="BM170" s="147">
        <v>4</v>
      </c>
      <c r="BN170" s="159" t="s">
        <v>210</v>
      </c>
      <c r="BO170" s="147"/>
      <c r="BQ170" s="147" t="s">
        <v>250</v>
      </c>
      <c r="BR170" s="148">
        <v>1.2083333333333333</v>
      </c>
      <c r="BT170" s="174"/>
      <c r="BV170" s="150">
        <v>11</v>
      </c>
      <c r="BW170" s="150">
        <v>11</v>
      </c>
      <c r="BX170" s="150">
        <v>10</v>
      </c>
      <c r="BY170" s="151">
        <v>10</v>
      </c>
      <c r="BZ170" s="152">
        <f ca="1">BZ169-1</f>
        <v>2024</v>
      </c>
      <c r="CA170" s="153">
        <v>22</v>
      </c>
    </row>
    <row r="171" spans="40:79" ht="19.95" customHeight="1">
      <c r="AN171" s="239"/>
      <c r="AO171" s="163"/>
      <c r="AP171" s="163"/>
      <c r="AQ171" s="132" t="s">
        <v>220</v>
      </c>
      <c r="AR171" s="149">
        <f>IF(K28="☑",1,0)</f>
        <v>0</v>
      </c>
      <c r="AS171" s="177" t="s">
        <v>70</v>
      </c>
      <c r="AT171" s="162">
        <f>IF(AV178=5,IF(K30&gt;0,K30,0),IF(AR171=1,K30,0))</f>
        <v>0</v>
      </c>
      <c r="AU171" s="162">
        <f>IF(AV178=5,IF(N30&gt;0,N30,0),IF(AR171=1,N30,0))</f>
        <v>0</v>
      </c>
      <c r="AV171" s="162">
        <f>IF(AV178=5,IF(T30&gt;0,T30,0),IF(AR171=1,T30,0))</f>
        <v>0</v>
      </c>
      <c r="AW171" s="162">
        <f>IF(AV178=5,IF(W30&gt;0,W30,0),IF(AR171=1,W30,0))</f>
        <v>0</v>
      </c>
      <c r="AX171" s="177">
        <f>IF(AV178=5,IF(AT171&gt;0,1,IF(AV171&gt;0,1,0)),IF(K28="☑",IF(AT171&gt;0,1,IF(AV171&gt;0,1,0)),0))</f>
        <v>0</v>
      </c>
      <c r="AY171" s="178">
        <f t="shared" si="1"/>
        <v>0</v>
      </c>
      <c r="AZ171" s="179">
        <f t="shared" si="2"/>
        <v>0</v>
      </c>
      <c r="BA171" s="179">
        <f t="shared" si="3"/>
        <v>0</v>
      </c>
      <c r="BB171" s="180">
        <f t="shared" ref="BB171" si="9">IF(AX171=1,IF(BA171&lt;=AZ171,BA171+_24時間,BA171),0)</f>
        <v>0</v>
      </c>
      <c r="BC171" s="180">
        <f t="shared" si="4"/>
        <v>0</v>
      </c>
      <c r="BD171" s="181">
        <f t="shared" si="5"/>
        <v>0</v>
      </c>
      <c r="BE171" s="182">
        <f t="shared" si="6"/>
        <v>0.54166666666666663</v>
      </c>
      <c r="BF171" s="182" t="str">
        <f t="shared" si="7"/>
        <v xml:space="preserve"> </v>
      </c>
      <c r="BG171" s="180">
        <f t="shared" ref="BG171:BG175" si="10">IF(BF171&lt;&gt;" ",IF(BE171&lt;BF171,BF171-BE171,0),0)</f>
        <v>0</v>
      </c>
      <c r="BH171" s="183"/>
      <c r="BI171" s="147">
        <v>12</v>
      </c>
      <c r="BJ171" s="157" t="s">
        <v>251</v>
      </c>
      <c r="BK171" s="147">
        <v>13</v>
      </c>
      <c r="BL171" s="158"/>
      <c r="BM171" s="167"/>
      <c r="BN171" s="184"/>
      <c r="BO171" s="167"/>
      <c r="BQ171" s="185" t="s">
        <v>252</v>
      </c>
      <c r="BR171" s="148">
        <v>1.6145833333333333</v>
      </c>
      <c r="BT171" s="174"/>
      <c r="BV171" s="150">
        <v>12</v>
      </c>
      <c r="BW171" s="150">
        <v>12</v>
      </c>
      <c r="BX171" s="150">
        <v>11</v>
      </c>
      <c r="BY171" s="151">
        <v>11</v>
      </c>
      <c r="BZ171" s="152">
        <f t="shared" ref="BZ171:BZ173" ca="1" si="11">BZ170-1</f>
        <v>2023</v>
      </c>
      <c r="CA171" s="153">
        <v>23</v>
      </c>
    </row>
    <row r="172" spans="40:79" ht="19.95" customHeight="1">
      <c r="AN172" s="239"/>
      <c r="AO172" s="498"/>
      <c r="AP172" s="498"/>
      <c r="AQ172" s="132" t="s">
        <v>220</v>
      </c>
      <c r="AR172" s="149">
        <f>IF(L28="☑",1,0)</f>
        <v>0</v>
      </c>
      <c r="AS172" s="177" t="s">
        <v>71</v>
      </c>
      <c r="AT172" s="162">
        <f>IF(AV178=5,IF(K30&gt;0,K30,0),IF(AR172=1,K30,0))</f>
        <v>0</v>
      </c>
      <c r="AU172" s="162">
        <f>IF(AV178=5,IF(N30&gt;0,N30,0),IF(AR172=1,N30,0))</f>
        <v>0</v>
      </c>
      <c r="AV172" s="162">
        <f>IF(AV178=5,IF(T30&gt;0,T30,0),IF(AR172=1,T30,0))</f>
        <v>0</v>
      </c>
      <c r="AW172" s="162">
        <f>IF(AV178=5,IF(W30&gt;0,W30,0),IF(AR172=1,W30,0))</f>
        <v>0</v>
      </c>
      <c r="AX172" s="177">
        <f>IF(AV178=5,IF(AT172&gt;0,1,IF(AV172&gt;0,1,0)),IF(L28="☑",IF(AT172&gt;0,1,IF(AV172&gt;0,1,0)),0))</f>
        <v>0</v>
      </c>
      <c r="AY172" s="178">
        <f t="shared" si="1"/>
        <v>0</v>
      </c>
      <c r="AZ172" s="179">
        <f t="shared" si="2"/>
        <v>0</v>
      </c>
      <c r="BA172" s="179">
        <f t="shared" si="3"/>
        <v>0</v>
      </c>
      <c r="BB172" s="180">
        <f>IF(AX172=1,IF(BA172&lt;=AZ172,BA172+_24時間,BA172),0)</f>
        <v>0</v>
      </c>
      <c r="BC172" s="180">
        <f t="shared" si="4"/>
        <v>0</v>
      </c>
      <c r="BD172" s="181">
        <f t="shared" si="5"/>
        <v>0</v>
      </c>
      <c r="BE172" s="182">
        <f t="shared" si="6"/>
        <v>0.54166666666666663</v>
      </c>
      <c r="BF172" s="182" t="str">
        <f t="shared" si="7"/>
        <v xml:space="preserve"> </v>
      </c>
      <c r="BG172" s="180">
        <f t="shared" si="10"/>
        <v>0</v>
      </c>
      <c r="BH172" s="183"/>
      <c r="BI172" s="147">
        <v>13</v>
      </c>
      <c r="BJ172" s="157" t="s">
        <v>253</v>
      </c>
      <c r="BK172" s="147">
        <v>12</v>
      </c>
      <c r="BL172" s="158"/>
      <c r="BM172" s="158"/>
      <c r="BN172" s="158"/>
      <c r="BO172" s="158"/>
      <c r="BQ172" s="147" t="s">
        <v>254</v>
      </c>
      <c r="BR172" s="148">
        <v>2</v>
      </c>
      <c r="BT172" s="174"/>
      <c r="BV172" s="151"/>
      <c r="BW172" s="150">
        <v>13</v>
      </c>
      <c r="BX172" s="150">
        <v>12</v>
      </c>
      <c r="BY172" s="151">
        <v>12</v>
      </c>
      <c r="BZ172" s="152">
        <f t="shared" ca="1" si="11"/>
        <v>2022</v>
      </c>
      <c r="CA172" s="153">
        <v>24</v>
      </c>
    </row>
    <row r="173" spans="40:79" ht="19.95" customHeight="1">
      <c r="AN173" s="239"/>
      <c r="AO173" s="498"/>
      <c r="AP173" s="498"/>
      <c r="AQ173" s="132" t="s">
        <v>220</v>
      </c>
      <c r="AR173" s="149">
        <f>IF(M28="☑",1,0)</f>
        <v>0</v>
      </c>
      <c r="AS173" s="177" t="s">
        <v>72</v>
      </c>
      <c r="AT173" s="162">
        <f>IF(AV178=5,IF(K30&gt;0,K30,0),IF(AR173=1,K30,0))</f>
        <v>0</v>
      </c>
      <c r="AU173" s="162">
        <f>IF(AV178=5,IF(N30&gt;0,N30,0),IF(AR173=1,N30,0))</f>
        <v>0</v>
      </c>
      <c r="AV173" s="162">
        <f>IF(AV178=5,IF(T30&gt;0,T30,0),IF(AR173=1,T30,0))</f>
        <v>0</v>
      </c>
      <c r="AW173" s="162">
        <f>IF(AV178=5,IF(W30&gt;0,W30,0),IF(AR173=1,W30,0))</f>
        <v>0</v>
      </c>
      <c r="AX173" s="177">
        <f>IF(AV178=5,IF(AT173&gt;0,1,IF(AV173&gt;0,1,0)),IF(M28="☑",IF(AT173&gt;0,1,IF(AV173&gt;0,1,0)),0))</f>
        <v>0</v>
      </c>
      <c r="AY173" s="178">
        <f t="shared" si="1"/>
        <v>0</v>
      </c>
      <c r="AZ173" s="179">
        <f t="shared" si="2"/>
        <v>0</v>
      </c>
      <c r="BA173" s="179">
        <f t="shared" si="3"/>
        <v>0</v>
      </c>
      <c r="BB173" s="180">
        <f>IF(AX173=1,IF(BA173&lt;=AZ173,BA173+_24時間,BA173),0)</f>
        <v>0</v>
      </c>
      <c r="BC173" s="180">
        <f t="shared" si="4"/>
        <v>0</v>
      </c>
      <c r="BD173" s="181">
        <f t="shared" si="5"/>
        <v>0</v>
      </c>
      <c r="BE173" s="182">
        <f t="shared" si="6"/>
        <v>0.54166666666666663</v>
      </c>
      <c r="BF173" s="182" t="str">
        <f t="shared" si="7"/>
        <v xml:space="preserve"> </v>
      </c>
      <c r="BG173" s="180">
        <f t="shared" si="10"/>
        <v>0</v>
      </c>
      <c r="BH173" s="183"/>
      <c r="BI173" s="147">
        <v>14</v>
      </c>
      <c r="BJ173" s="157" t="s">
        <v>255</v>
      </c>
      <c r="BK173" s="147">
        <v>11</v>
      </c>
      <c r="BL173" s="158"/>
      <c r="BM173" s="158"/>
      <c r="BN173" s="158"/>
      <c r="BO173" s="158"/>
      <c r="BQ173" s="143" t="s">
        <v>256</v>
      </c>
      <c r="BR173" s="154">
        <v>0.16666666666666666</v>
      </c>
      <c r="BT173" s="174"/>
      <c r="BV173" s="151"/>
      <c r="BW173" s="150">
        <v>14</v>
      </c>
      <c r="BX173" s="150">
        <v>13</v>
      </c>
      <c r="BY173" s="151">
        <v>13</v>
      </c>
      <c r="BZ173" s="152">
        <f t="shared" ca="1" si="11"/>
        <v>2021</v>
      </c>
      <c r="CA173" s="153">
        <v>25</v>
      </c>
    </row>
    <row r="174" spans="40:79" ht="19.95" customHeight="1">
      <c r="AN174" s="239"/>
      <c r="AO174" s="498"/>
      <c r="AP174" s="498"/>
      <c r="AQ174" s="132" t="s">
        <v>220</v>
      </c>
      <c r="AR174" s="149">
        <f>IF(N28="☑",1,0)</f>
        <v>0</v>
      </c>
      <c r="AS174" s="177" t="s">
        <v>73</v>
      </c>
      <c r="AT174" s="162">
        <f>IF(AR174=1,IF(K31&gt;0,K31,0),IF(K31&gt;0,K31,0))</f>
        <v>0</v>
      </c>
      <c r="AU174" s="162">
        <f>IF(AR174=1,IF(N31&gt;0,N31,0),IF(N31&gt;0,N31,0))</f>
        <v>0</v>
      </c>
      <c r="AV174" s="162">
        <f>IF(AR174=1,IF(T31&gt;0,T31,0),IF(T31&gt;0,T31,0))</f>
        <v>0</v>
      </c>
      <c r="AW174" s="162">
        <f>IF(AR174=1,IF(W31&gt;0,W31,0),IF(W31&gt;0,W31,0))</f>
        <v>0</v>
      </c>
      <c r="AX174" s="177">
        <f>IF(AT174&gt;0,1,IF(AV174&gt;0,1,0))</f>
        <v>0</v>
      </c>
      <c r="AY174" s="178">
        <f t="shared" si="1"/>
        <v>0</v>
      </c>
      <c r="AZ174" s="179">
        <f t="shared" si="2"/>
        <v>0</v>
      </c>
      <c r="BA174" s="179">
        <f t="shared" si="3"/>
        <v>0</v>
      </c>
      <c r="BB174" s="180">
        <f t="shared" ref="BB174" si="12">IF(AX174=1,IF(BA174&lt;=AZ174,BA174+_24時間,BA174),0)</f>
        <v>0</v>
      </c>
      <c r="BC174" s="180">
        <f>IF(AX174=1,BB174-AZ174,0)</f>
        <v>0</v>
      </c>
      <c r="BD174" s="181">
        <f t="shared" si="5"/>
        <v>0</v>
      </c>
      <c r="BE174" s="182">
        <f>IF(AZ174&lt;=_13時,_13時,IF(AZ174&lt;=_18時,AZ174," "))</f>
        <v>0.54166666666666663</v>
      </c>
      <c r="BF174" s="182" t="str">
        <f t="shared" si="7"/>
        <v xml:space="preserve"> </v>
      </c>
      <c r="BG174" s="180">
        <f t="shared" si="10"/>
        <v>0</v>
      </c>
      <c r="BH174" s="186" t="str">
        <f>IF(BG174&lt;&gt;0,VALUE(TEXT(BG174,"[h]:mm"))," ")</f>
        <v xml:space="preserve"> </v>
      </c>
      <c r="BI174" s="147">
        <v>15</v>
      </c>
      <c r="BJ174" s="157" t="s">
        <v>257</v>
      </c>
      <c r="BK174" s="147">
        <v>10</v>
      </c>
      <c r="BL174" s="158"/>
      <c r="BM174" s="158"/>
      <c r="BN174" s="158"/>
      <c r="BO174" s="158"/>
      <c r="BQ174" s="147" t="s">
        <v>258</v>
      </c>
      <c r="BR174" s="148">
        <v>0.20833333333333334</v>
      </c>
      <c r="BT174" s="174"/>
      <c r="BV174" s="151"/>
      <c r="BW174" s="150">
        <v>15</v>
      </c>
      <c r="BX174" s="150">
        <v>14</v>
      </c>
      <c r="BY174" s="151">
        <v>14</v>
      </c>
      <c r="CA174" s="153">
        <v>26</v>
      </c>
    </row>
    <row r="175" spans="40:79" ht="19.95" customHeight="1">
      <c r="AN175" s="399" t="s">
        <v>503</v>
      </c>
      <c r="AO175" s="498" t="str">
        <f>IF(BH183&gt;0,IF(BA163&lt;&gt;" ",IF(BA163&gt;0,IF(BA163&gt;BH183*1.4,"E11:"," ")," ")," ")," ")</f>
        <v xml:space="preserve"> </v>
      </c>
      <c r="AP175" s="498" t="str">
        <f>IF(AO175&lt;&gt;" ","【固定就労】月間の就労時間から一日あたりの就労時間を算定した結果が、時間帯に記入された時間を大幅に上回っています。就労先に確認が必要です。／"," ")</f>
        <v xml:space="preserve"> </v>
      </c>
      <c r="AQ175" s="132" t="s">
        <v>220</v>
      </c>
      <c r="AR175" s="149">
        <f>IF(O28="☑",1,0)</f>
        <v>0</v>
      </c>
      <c r="AS175" s="178" t="s">
        <v>4</v>
      </c>
      <c r="AT175" s="162">
        <f>IF(AR175=1,IF(K32&gt;0,K32,0),IF(AR176=1,0,IF(K32&gt;0,K32,0)))</f>
        <v>0</v>
      </c>
      <c r="AU175" s="162">
        <f>IF(AR175=1,IF(N32&gt;0,N32,0),IF(AR176=1,0,IF(N32&gt;0,N32,0)))</f>
        <v>0</v>
      </c>
      <c r="AV175" s="162">
        <f>IF(AR175=1,IF(T32&gt;0,T32,0),IF(AR176=1,0,IF(T32&gt;0,T32,0)))</f>
        <v>0</v>
      </c>
      <c r="AW175" s="162">
        <f>IF(AR175=1,IF(W32&gt;0,W32,0),IF(AR176=1,0,IF(W32&gt;0,W32,0)))</f>
        <v>0</v>
      </c>
      <c r="AX175" s="177">
        <f>IF(AT175&gt;0,1,IF(AV175&gt;0,1,0))</f>
        <v>0</v>
      </c>
      <c r="AY175" s="178">
        <f t="shared" si="1"/>
        <v>0</v>
      </c>
      <c r="AZ175" s="179">
        <f t="shared" si="2"/>
        <v>0</v>
      </c>
      <c r="BA175" s="179">
        <f t="shared" si="3"/>
        <v>0</v>
      </c>
      <c r="BB175" s="180">
        <f t="shared" ref="BB175" si="13">IF(AX175=1,IF(BA175&lt;=AZ175,BA175+_24時間,BA175),0)</f>
        <v>0</v>
      </c>
      <c r="BC175" s="180">
        <f t="shared" si="4"/>
        <v>0</v>
      </c>
      <c r="BD175" s="181">
        <f t="shared" si="5"/>
        <v>0</v>
      </c>
      <c r="BE175" s="182">
        <f t="shared" si="6"/>
        <v>0.54166666666666663</v>
      </c>
      <c r="BF175" s="182" t="str">
        <f t="shared" si="7"/>
        <v xml:space="preserve"> </v>
      </c>
      <c r="BG175" s="180">
        <f t="shared" si="10"/>
        <v>0</v>
      </c>
      <c r="BH175" s="186" t="str">
        <f>IF(BG175&lt;&gt;0,VALUE(TEXT(BG175,"[h]:mm"))," ")</f>
        <v xml:space="preserve"> </v>
      </c>
      <c r="BI175" s="147">
        <v>99</v>
      </c>
      <c r="BJ175" s="157" t="s">
        <v>260</v>
      </c>
      <c r="BK175" s="147" t="s">
        <v>260</v>
      </c>
      <c r="BL175" s="158"/>
      <c r="BM175" s="158"/>
      <c r="BN175" s="158"/>
      <c r="BO175" s="158"/>
      <c r="BQ175" s="187" t="s">
        <v>261</v>
      </c>
      <c r="BR175" s="148">
        <v>0.25</v>
      </c>
      <c r="BT175" s="174"/>
      <c r="BV175" s="151"/>
      <c r="BW175" s="150">
        <v>16</v>
      </c>
      <c r="BX175" s="150">
        <v>15</v>
      </c>
      <c r="BY175" s="151">
        <v>15</v>
      </c>
      <c r="CA175" s="153">
        <v>27</v>
      </c>
    </row>
    <row r="176" spans="40:79" ht="19.95" customHeight="1">
      <c r="AN176" s="399" t="s">
        <v>504</v>
      </c>
      <c r="AO176" s="498" t="str">
        <f>IF(BA201=" "," ",IF(BA201&gt;_20時間,"E12:"," "))</f>
        <v xml:space="preserve"> </v>
      </c>
      <c r="AP176" s="498" t="str">
        <f>IF(AO176&lt;&gt;" ","【変則就労】月間の就労時間が１日の最大の就労時間の想定（20時間）を大幅に上回っています。就労先に確認が必要です。／"," ")</f>
        <v xml:space="preserve"> </v>
      </c>
      <c r="AQ176" s="132" t="s">
        <v>220</v>
      </c>
      <c r="AR176" s="244">
        <f>IF(P28="☑",1,0)</f>
        <v>0</v>
      </c>
      <c r="AS176" s="132" t="s">
        <v>310</v>
      </c>
      <c r="AT176" s="132"/>
      <c r="AU176" s="132"/>
      <c r="AV176" s="132"/>
      <c r="AW176" s="188" t="s">
        <v>262</v>
      </c>
      <c r="AX176" s="189" t="str">
        <f>IF(SUM(AX169:AX175)&gt;0,SUM(AX169:AX175)," ")</f>
        <v xml:space="preserve"> </v>
      </c>
      <c r="AY176" s="189" t="str">
        <f>IF(SUM(AY169:AY175)&gt;0,SUM(AY169:AY175)," ")</f>
        <v xml:space="preserve"> </v>
      </c>
      <c r="AZ176" s="132"/>
      <c r="BA176" s="132"/>
      <c r="BB176" s="190" t="s">
        <v>263</v>
      </c>
      <c r="BC176" s="191">
        <f>SUMIF(BC169:BC175,"&gt;0")</f>
        <v>0</v>
      </c>
      <c r="BD176" s="192">
        <f>SUMIF(BD169:BD175,"&gt;0")</f>
        <v>0</v>
      </c>
      <c r="BE176" s="186"/>
      <c r="BF176" s="193" t="s">
        <v>264</v>
      </c>
      <c r="BG176" s="192" t="str">
        <f>IF(SUM(BG169:BG175)&gt;0,SUM(BG169:BG175)," ")</f>
        <v xml:space="preserve"> </v>
      </c>
      <c r="BH176" s="186" t="str">
        <f>IF(BG176&lt;&gt;" ",VALUE(TEXT(BG176,"[h]:mm"))," ")</f>
        <v xml:space="preserve"> </v>
      </c>
      <c r="BQ176" s="147" t="s">
        <v>265</v>
      </c>
      <c r="BR176" s="148">
        <v>0.29166666666666702</v>
      </c>
      <c r="BT176" s="174"/>
      <c r="BV176" s="151"/>
      <c r="BW176" s="150">
        <v>17</v>
      </c>
      <c r="BX176" s="150">
        <v>16</v>
      </c>
      <c r="BY176" s="151">
        <v>16</v>
      </c>
      <c r="CA176" s="153">
        <v>28</v>
      </c>
    </row>
    <row r="177" spans="40:79" ht="19.95" customHeight="1">
      <c r="AN177" s="399" t="s">
        <v>505</v>
      </c>
      <c r="AO177" s="498" t="str">
        <f>IF(BC206&gt;0,IF(BA201&lt;&gt;" ",IF(BA201&gt;0,IF(BA201&gt;BC206*1.4,"E13:"," ")," ")," ")," ")</f>
        <v xml:space="preserve"> </v>
      </c>
      <c r="AP177" s="498" t="str">
        <f>IF(AO177&lt;&gt;" ","【変則就労】月間の就労時間から一日あたりの就労時間を算定した結果が、主な就労時間帯・シフト時間帯の時間を大幅に上回っています。就労先に確認が必要です。／"," ")</f>
        <v xml:space="preserve"> </v>
      </c>
      <c r="AQ177" s="132" t="s">
        <v>220</v>
      </c>
      <c r="AS177" s="177" t="s">
        <v>176</v>
      </c>
      <c r="AT177" s="162">
        <f>IF(K30&gt;0,K30,0)</f>
        <v>0</v>
      </c>
      <c r="AU177" s="162">
        <f>IF(N30&gt;0,N30,0)</f>
        <v>0</v>
      </c>
      <c r="AV177" s="162">
        <f>IF(T30&gt;0,T30,0)</f>
        <v>0</v>
      </c>
      <c r="AW177" s="162">
        <f>IF(W30&gt;0,W30,0)</f>
        <v>0</v>
      </c>
      <c r="AX177" s="177">
        <f>IF(AT177&gt;0,1,IF(AV177&gt;0,1,0))</f>
        <v>0</v>
      </c>
      <c r="AY177" s="178">
        <f>IF(BD177&gt;_0時間,1,0)</f>
        <v>0</v>
      </c>
      <c r="AZ177" s="179">
        <f t="shared" ref="AZ177" si="14">IF(AT177&gt;=24,TIME(AT177,AU177,0)+_24時間,TIME(AT177,AU177,0))</f>
        <v>0</v>
      </c>
      <c r="BA177" s="179">
        <f t="shared" ref="BA177" si="15">IF(AV177&gt;=24,TIME(AV177,AW177,0)+_24時間,TIME(AV177,AW177,0))</f>
        <v>0</v>
      </c>
      <c r="BB177" s="180">
        <f>IF(AX177=1,IF(BA177&lt;=AZ177,BA177+_24時間,BA177),0)</f>
        <v>0</v>
      </c>
      <c r="BC177" s="180">
        <f t="shared" ref="BC177" si="16">IF(AX177=1,BB177-AZ177,0)</f>
        <v>0</v>
      </c>
      <c r="BD177" s="181">
        <f>IF(BC177&gt;_0時間,BC177,_0時間)</f>
        <v>0</v>
      </c>
      <c r="BE177" s="182">
        <f t="shared" ref="BE177" si="17">IF(AZ177&lt;=_13時,_13時,IF(AZ177&lt;=_18時,AZ177," "))</f>
        <v>0.54166666666666663</v>
      </c>
      <c r="BF177" s="182" t="str">
        <f t="shared" ref="BF177" si="18">IF(BA177&gt;=_18時,_18時,IF(BA177&gt;=_13時,BA177," "))</f>
        <v xml:space="preserve"> </v>
      </c>
      <c r="BG177" s="180">
        <f>IF(BD177&gt;_0時間,IF(BF177&lt;&gt;" ",IF(BE177&lt;BF177,BF177-BE177,0),0),0)</f>
        <v>0</v>
      </c>
      <c r="BH177" s="186" t="str">
        <f>IF(BG177&lt;&gt;0,VALUE(TEXT(BG177,"[h]:mm"))," ")</f>
        <v xml:space="preserve"> </v>
      </c>
      <c r="BQ177" s="185" t="s">
        <v>267</v>
      </c>
      <c r="BR177" s="148">
        <v>0.32291666666666669</v>
      </c>
      <c r="BT177" s="174"/>
      <c r="BV177" s="151"/>
      <c r="BW177" s="150">
        <v>18</v>
      </c>
      <c r="BX177" s="150">
        <v>17</v>
      </c>
      <c r="BY177" s="151">
        <v>17</v>
      </c>
      <c r="CA177" s="153">
        <v>29</v>
      </c>
    </row>
    <row r="178" spans="40:79" ht="19.95" customHeight="1">
      <c r="AN178" s="239"/>
      <c r="AO178" s="163"/>
      <c r="AP178" s="163"/>
      <c r="AQ178" s="132" t="s">
        <v>220</v>
      </c>
      <c r="AS178" s="884" t="s">
        <v>269</v>
      </c>
      <c r="AT178" s="884"/>
      <c r="AU178" s="885"/>
      <c r="AV178" s="162">
        <f>IF(SUM(AR169:AR173)=0,IF(BD177&gt;_0時間,5,0),SUM(AR169:AR173))</f>
        <v>0</v>
      </c>
      <c r="AW178" s="164" t="s">
        <v>270</v>
      </c>
      <c r="AX178" s="177" t="str">
        <f>IF(SUM(AX169:AX173)&gt;0,SUM(AX169:AX173)," ")</f>
        <v xml:space="preserve"> </v>
      </c>
      <c r="AY178" s="177" t="str">
        <f>IF(SUM(AY169:AY173)&gt;0,SUM(AY169:AY173)," ")</f>
        <v xml:space="preserve"> </v>
      </c>
      <c r="AZ178" s="139" t="s">
        <v>271</v>
      </c>
      <c r="BA178" s="884" t="s">
        <v>272</v>
      </c>
      <c r="BB178" s="884"/>
      <c r="BC178" s="885"/>
      <c r="BD178" s="194" t="str">
        <f>IF(BD176&gt;0,BD176*4," ")</f>
        <v xml:space="preserve"> </v>
      </c>
      <c r="BE178" s="139"/>
      <c r="BF178" s="171"/>
      <c r="BG178" s="139"/>
      <c r="BH178" s="186" t="str">
        <f>IF(BD178=" "," ",VALUE(TEXT(BD178,"[h]:mm")))</f>
        <v xml:space="preserve"> </v>
      </c>
      <c r="BJ178" s="195"/>
      <c r="BK178" s="195"/>
      <c r="BL178" s="195"/>
      <c r="BM178" s="195"/>
      <c r="BQ178" s="394" t="s">
        <v>351</v>
      </c>
      <c r="BR178" s="395">
        <v>6.458333333333333</v>
      </c>
      <c r="BT178" s="174"/>
      <c r="BV178" s="151"/>
      <c r="BW178" s="150">
        <v>19</v>
      </c>
      <c r="BX178" s="150">
        <v>18</v>
      </c>
      <c r="BY178" s="151">
        <v>18</v>
      </c>
      <c r="CA178" s="153">
        <v>30</v>
      </c>
    </row>
    <row r="179" spans="40:79" ht="19.95" customHeight="1">
      <c r="AN179" s="239"/>
      <c r="AO179" s="163"/>
      <c r="AP179" s="163"/>
      <c r="AQ179" s="132" t="s">
        <v>220</v>
      </c>
      <c r="AS179" s="165"/>
      <c r="AT179" s="165"/>
      <c r="AU179" s="165"/>
      <c r="AV179" s="165"/>
      <c r="AW179" s="164" t="s">
        <v>273</v>
      </c>
      <c r="AX179" s="177" t="str">
        <f>IF(AX174&gt;0,AX174," ")</f>
        <v xml:space="preserve"> </v>
      </c>
      <c r="AY179" s="177" t="str">
        <f>IF(AY174&gt;0,AY174," ")</f>
        <v xml:space="preserve"> </v>
      </c>
      <c r="AZ179" s="131" t="s">
        <v>271</v>
      </c>
      <c r="BA179" s="888" t="s">
        <v>499</v>
      </c>
      <c r="BB179" s="888"/>
      <c r="BC179" s="888"/>
      <c r="BD179" s="495">
        <f>IF(BB166=1,BD177*BF164,_0時間)</f>
        <v>0</v>
      </c>
      <c r="BE179" s="496" t="s">
        <v>500</v>
      </c>
      <c r="BJ179" s="195"/>
      <c r="BK179" s="195"/>
      <c r="BL179" s="195"/>
      <c r="BM179" s="195"/>
      <c r="BQ179" s="394" t="s">
        <v>352</v>
      </c>
      <c r="BR179" s="395">
        <v>5.833333333333333</v>
      </c>
      <c r="BT179" s="174"/>
      <c r="BV179" s="151"/>
      <c r="BW179" s="150">
        <v>20</v>
      </c>
      <c r="BX179" s="150">
        <v>19</v>
      </c>
      <c r="BY179" s="151">
        <v>19</v>
      </c>
      <c r="CA179" s="153">
        <v>31</v>
      </c>
    </row>
    <row r="180" spans="40:79" ht="19.95" customHeight="1">
      <c r="AN180" s="197" t="s">
        <v>259</v>
      </c>
      <c r="AO180" s="246" t="str">
        <f>IF(BA163=" "," ",IF(BH166&lt;BH180,"W1:"," "))</f>
        <v xml:space="preserve"> </v>
      </c>
      <c r="AP180" s="246" t="str">
        <f>IF(AO180&lt;&gt;" ","【固定就労】週の就労時間の算定結果より午後1時～6時の週の就労時間が多いので、午後1時～6時の週の就労時間を強制的に週の就労時間の算定結果としました。確認してください。／"," ")</f>
        <v xml:space="preserve"> </v>
      </c>
      <c r="AQ180" s="132" t="s">
        <v>220</v>
      </c>
      <c r="AS180" s="165"/>
      <c r="AT180" s="165"/>
      <c r="AU180" s="195"/>
      <c r="AV180" s="165"/>
      <c r="AW180" s="164" t="s">
        <v>275</v>
      </c>
      <c r="AX180" s="178" t="str">
        <f>IF(AX175&gt;0,AX175," ")</f>
        <v xml:space="preserve"> </v>
      </c>
      <c r="AY180" s="178" t="str">
        <f>IF(AY175&gt;0,AY175," ")</f>
        <v xml:space="preserve"> </v>
      </c>
      <c r="AZ180" s="131" t="s">
        <v>271</v>
      </c>
      <c r="BA180" s="886" t="s">
        <v>274</v>
      </c>
      <c r="BB180" s="886"/>
      <c r="BC180" s="886"/>
      <c r="BD180" s="886"/>
      <c r="BE180" s="886"/>
      <c r="BF180" s="887"/>
      <c r="BG180" s="169" t="str">
        <f>IF(AX176&lt;&gt;" ",IF(BA164&lt;AX176,BH176/AX176*BA164,IF(BA164=AX176,BH176,BH176+(BA164-AX176)*BH177))," ")</f>
        <v xml:space="preserve"> </v>
      </c>
      <c r="BH180" s="160">
        <f>IF(BG180=" ",_0時間,VALUE(TEXT(BG180,"[h]:mm:ss")))</f>
        <v>0</v>
      </c>
      <c r="BJ180" s="195"/>
      <c r="BK180" s="195"/>
      <c r="BL180" s="195"/>
      <c r="BM180" s="195"/>
      <c r="BQ180" s="394" t="s">
        <v>353</v>
      </c>
      <c r="BR180" s="395">
        <v>5</v>
      </c>
      <c r="BT180" s="174"/>
      <c r="BV180" s="151"/>
      <c r="BW180" s="150">
        <v>21</v>
      </c>
      <c r="BX180" s="150">
        <v>20</v>
      </c>
      <c r="BY180" s="151">
        <v>20</v>
      </c>
    </row>
    <row r="181" spans="40:79" ht="19.95" customHeight="1">
      <c r="AN181" s="197"/>
      <c r="AO181" s="163"/>
      <c r="AP181" s="163"/>
      <c r="AQ181" s="132" t="s">
        <v>220</v>
      </c>
      <c r="AS181" s="398"/>
      <c r="AT181" s="398"/>
      <c r="AU181" s="195"/>
      <c r="AV181" s="398"/>
      <c r="AW181" s="396"/>
      <c r="AX181" s="134"/>
      <c r="AY181" s="494"/>
      <c r="BA181" s="886" t="s">
        <v>276</v>
      </c>
      <c r="BB181" s="886"/>
      <c r="BC181" s="886"/>
      <c r="BD181" s="886"/>
      <c r="BE181" s="886"/>
      <c r="BF181" s="887"/>
      <c r="BG181" s="169" t="str">
        <f>IF(BA163=" "," ",IF(BH166&lt;BH180,BH166,BH180))</f>
        <v xml:space="preserve"> </v>
      </c>
      <c r="BH181" s="160">
        <f>IF(BG181=" ",_0時間,VALUE(TEXT(BG181,"[h]:mm:ss")))</f>
        <v>0</v>
      </c>
      <c r="BJ181" s="195"/>
      <c r="BK181" s="195"/>
      <c r="BL181" s="195"/>
      <c r="BM181" s="195"/>
      <c r="BQ181" s="394" t="s">
        <v>354</v>
      </c>
      <c r="BR181" s="395">
        <v>4.166666666666667</v>
      </c>
      <c r="BT181" s="174"/>
      <c r="BV181" s="151"/>
      <c r="BW181" s="150">
        <v>22</v>
      </c>
      <c r="BX181" s="150">
        <v>21</v>
      </c>
      <c r="BY181" s="151">
        <v>21</v>
      </c>
    </row>
    <row r="182" spans="40:79" ht="19.95" customHeight="1">
      <c r="AN182" s="197" t="s">
        <v>266</v>
      </c>
      <c r="AO182" s="163" t="str">
        <f>IF(AO171&lt;&gt;" "," ",IF(BA200=" "," ",IF(BA200="算定不可"," ",IF(BA200="要件外"," ",IF(BA200&gt;0,IF(BG206&lt;&gt;" ",IF(AY219=" ","W3:"," ")," ")," ")))))</f>
        <v xml:space="preserve"> </v>
      </c>
      <c r="AP182" s="163" t="str">
        <f>IF(AO182&lt;&gt;" ","【変則就労】直近4週間の午後1時から6時までの就労実績が未記入、または記入してあっても期間が62日を超えているので、0時間で算定しました。／"," ")</f>
        <v xml:space="preserve"> </v>
      </c>
      <c r="AQ182" s="132" t="s">
        <v>220</v>
      </c>
      <c r="AS182" s="398"/>
      <c r="AT182" s="398"/>
      <c r="AU182" s="195"/>
      <c r="AV182" s="398"/>
      <c r="AW182" s="396"/>
      <c r="AX182" s="134"/>
      <c r="AY182" s="134"/>
      <c r="BA182" s="397"/>
      <c r="BB182" s="397"/>
      <c r="BC182" s="397"/>
      <c r="BD182" s="397"/>
      <c r="BE182" s="397"/>
      <c r="BF182" s="397"/>
      <c r="BG182" s="241"/>
      <c r="BH182" s="160"/>
      <c r="BJ182" s="195"/>
      <c r="BK182" s="195"/>
      <c r="BL182" s="195"/>
      <c r="BM182" s="195"/>
      <c r="BQ182" s="394" t="s">
        <v>355</v>
      </c>
      <c r="BR182" s="395">
        <v>5.166666666666667</v>
      </c>
      <c r="BT182" s="174"/>
      <c r="BV182" s="151"/>
      <c r="BW182" s="150">
        <v>23</v>
      </c>
      <c r="BX182" s="150">
        <v>22</v>
      </c>
      <c r="BY182" s="151">
        <v>22</v>
      </c>
    </row>
    <row r="183" spans="40:79" ht="19.95" customHeight="1">
      <c r="AN183" s="197" t="s">
        <v>268</v>
      </c>
      <c r="AO183" s="163" t="str">
        <f>IF(AO168=" ",IF(BA200=" "," ",IF(BA200="算定不可"," ",IF(BA200="要件外"," ",IF(BA200&gt;0,IF(AY219=" "," ",IF(AY219&gt;_5時間*BF202,"W4:"," "))," "))))," ")</f>
        <v xml:space="preserve"> </v>
      </c>
      <c r="AP183" s="163" t="str">
        <f>IF(AO183&lt;&gt;" ","【変則就労】直近4週間の午後1時から6時までの就労実績が月の就労時間の算定結果を超えているので、強制的に月の就労時間の算定結果で算定しました。確認してください。／"," ")</f>
        <v xml:space="preserve"> </v>
      </c>
      <c r="AQ183" s="132" t="s">
        <v>220</v>
      </c>
      <c r="AS183" s="398"/>
      <c r="AT183" s="398"/>
      <c r="AU183" s="195"/>
      <c r="AV183" s="398"/>
      <c r="AW183" s="396"/>
      <c r="AX183" s="134"/>
      <c r="AY183" s="134"/>
      <c r="BA183" s="397"/>
      <c r="BB183" s="397"/>
      <c r="BC183" s="397"/>
      <c r="BD183" s="886" t="s">
        <v>506</v>
      </c>
      <c r="BE183" s="886"/>
      <c r="BF183" s="886"/>
      <c r="BG183" s="495">
        <f>IF(BD176&gt;0,BD176/AY176,_0時間)</f>
        <v>0</v>
      </c>
      <c r="BH183" s="160">
        <f>IF(BG183=" "," ",VALUE(TEXT(BG183,"[h]:mm:ss")))</f>
        <v>0</v>
      </c>
      <c r="BJ183" s="195"/>
      <c r="BK183" s="195"/>
      <c r="BL183" s="195"/>
      <c r="BM183" s="195"/>
      <c r="BQ183" s="394" t="s">
        <v>356</v>
      </c>
      <c r="BR183" s="395">
        <v>4.666666666666667</v>
      </c>
      <c r="BT183" s="174"/>
      <c r="BV183" s="151"/>
      <c r="BW183" s="150">
        <v>24</v>
      </c>
      <c r="BX183" s="150">
        <v>23</v>
      </c>
      <c r="BY183" s="151">
        <v>23</v>
      </c>
    </row>
    <row r="184" spans="40:79" ht="19.95" customHeight="1">
      <c r="AN184" s="500" t="s">
        <v>508</v>
      </c>
      <c r="AO184" s="498" t="str">
        <f>IF(BA165&gt;_0時間,IF(AT214=" ","E16:"," "),IF(BF203&gt;_0時間,IF(AT214=" ","E16:"," ")," "))</f>
        <v xml:space="preserve"> </v>
      </c>
      <c r="AP184" s="163" t="str">
        <f>IF(AO184&lt;&gt;" ","証明日が未記入です。確認してください。／"," ")</f>
        <v xml:space="preserve"> </v>
      </c>
      <c r="AQ184" s="132" t="s">
        <v>220</v>
      </c>
      <c r="AS184" s="165"/>
      <c r="AT184" s="165"/>
      <c r="AU184" s="195"/>
      <c r="AV184" s="165"/>
      <c r="AW184" s="164"/>
      <c r="AX184" s="134"/>
      <c r="AY184" s="134"/>
      <c r="BA184" s="886"/>
      <c r="BB184" s="886"/>
      <c r="BC184" s="886"/>
      <c r="BD184" s="886"/>
      <c r="BE184" s="886"/>
      <c r="BF184" s="886"/>
      <c r="BG184" s="241"/>
      <c r="BH184" s="241"/>
      <c r="BJ184" s="195"/>
      <c r="BK184" s="195"/>
      <c r="BL184" s="195"/>
      <c r="BM184" s="195"/>
      <c r="BQ184" s="394" t="s">
        <v>357</v>
      </c>
      <c r="BR184" s="395">
        <v>4</v>
      </c>
      <c r="BT184" s="174"/>
      <c r="BV184" s="151"/>
      <c r="BW184" s="150">
        <v>25</v>
      </c>
      <c r="BX184" s="135"/>
      <c r="BY184" s="151">
        <v>24</v>
      </c>
    </row>
    <row r="185" spans="40:79" ht="19.95" customHeight="1">
      <c r="AN185" s="131"/>
      <c r="AP185" s="246" t="str">
        <f>_xlfn.CONCAT(AO165,AP165,AO166,AP166,AO168,AP168,AO169,AP169,AO170,AP170,AO175,AP175,AO176,AP176,AO177,AP177,AO180,AP180,AO182,AP182,AO183,AP183,AO184,AP184)</f>
        <v xml:space="preserve">                        </v>
      </c>
      <c r="AQ185" s="132" t="s">
        <v>220</v>
      </c>
      <c r="AR185" s="132"/>
      <c r="AS185" s="889" t="s">
        <v>278</v>
      </c>
      <c r="AT185" s="165"/>
      <c r="AU185" s="195"/>
      <c r="AV185" s="165"/>
      <c r="AW185" s="164"/>
      <c r="AX185" s="133"/>
      <c r="AY185" s="133"/>
      <c r="BB185" s="171"/>
      <c r="BC185" s="139"/>
      <c r="BD185" s="139"/>
      <c r="BE185" s="139"/>
      <c r="BF185" s="171"/>
      <c r="BG185" s="139"/>
      <c r="BH185" s="166" t="s">
        <v>201</v>
      </c>
      <c r="BJ185" s="195"/>
      <c r="BK185" s="195"/>
      <c r="BL185" s="195"/>
      <c r="BM185" s="195"/>
      <c r="BQ185" s="394" t="s">
        <v>358</v>
      </c>
      <c r="BR185" s="395">
        <v>3.3333333333333335</v>
      </c>
      <c r="BT185" s="174"/>
      <c r="BV185" s="151"/>
      <c r="BW185" s="150">
        <v>26</v>
      </c>
      <c r="BX185" s="135"/>
      <c r="BY185" s="151">
        <v>25</v>
      </c>
    </row>
    <row r="186" spans="40:79" ht="19.95" customHeight="1">
      <c r="AN186" s="132"/>
      <c r="AQ186" s="132"/>
      <c r="AR186" s="132"/>
      <c r="AS186" s="890"/>
      <c r="AT186" s="173"/>
      <c r="AU186" s="891" t="s">
        <v>279</v>
      </c>
      <c r="AV186" s="892"/>
      <c r="AW186" s="893"/>
      <c r="AX186" s="891" t="s">
        <v>280</v>
      </c>
      <c r="AY186" s="892"/>
      <c r="AZ186" s="893"/>
      <c r="BA186" s="202" t="s">
        <v>281</v>
      </c>
      <c r="BB186" s="202" t="s">
        <v>282</v>
      </c>
      <c r="BC186" s="891" t="s">
        <v>168</v>
      </c>
      <c r="BD186" s="893"/>
      <c r="BE186" s="894" t="s">
        <v>283</v>
      </c>
      <c r="BF186" s="895"/>
      <c r="BG186" s="895"/>
      <c r="BH186" s="186">
        <f>IF(BD176&lt;&gt;" ",VALUE(TEXT(BD176,"[h]:mm"))," ")</f>
        <v>0</v>
      </c>
      <c r="BJ186" s="195"/>
      <c r="BK186" s="195"/>
      <c r="BL186" s="195"/>
      <c r="BM186" s="195"/>
      <c r="BQ186" s="394" t="s">
        <v>359</v>
      </c>
      <c r="BR186" s="395">
        <v>2.6666666666666665</v>
      </c>
      <c r="BT186" s="174"/>
      <c r="BV186" s="151"/>
      <c r="BW186" s="150">
        <v>27</v>
      </c>
      <c r="BX186" s="135"/>
      <c r="BY186" s="151">
        <v>26</v>
      </c>
    </row>
    <row r="187" spans="40:79" ht="19.95" customHeight="1">
      <c r="AO187" s="132"/>
      <c r="AQ187" s="132"/>
      <c r="AR187" s="132"/>
      <c r="AS187" s="178" t="str">
        <f>IF(BA164=" "," ",IF(BA164&gt;=3,IF(BA164&lt;=7,1,99),99))</f>
        <v xml:space="preserve"> </v>
      </c>
      <c r="AT187" s="203" t="s">
        <v>284</v>
      </c>
      <c r="AU187" s="178">
        <f>IF(AO184=" ",IF(AO175=" ",IF(AO166=" ",IF(AO165=" ",IF(BC163="要件外",99,IF(AS187=1,IF(BA164&gt;=5,IF(BC165&gt;_155時間,1,IF(BC165&gt;_140時間,2,IF(BC165&gt;_120時間,3,IF(BC165&gt;_100時間,4,IF(BC165&gt;=_80時間,5,99))))),IF(BA164=4,IF(BC165&gt;_124時間,6,IF(BC165&gt;_112時間,7,IF(BC165&gt;_96時間,8,IF(BC165&gt;_80時間,9,IF(BC165&gt;=_64時間,10,99))))),IF(BA164=3,IF(BC165&gt;_93時間,11,IF(BC165&gt;_84時間,12,IF(BC165&gt;_72時間,13,IF(BC165&gt;_60時間,14,IF(BC165&gt;=_48時間,15,99))))),99))),99)),98),98),98),98)</f>
        <v>99</v>
      </c>
      <c r="AV187" s="204" t="str">
        <f>IF(AU187&lt;98,VLOOKUP(AU187,BI160:BK175,2,TRUE),IF(AU187&lt;99,"算定不可","要件外"))</f>
        <v>要件外</v>
      </c>
      <c r="AW187" s="178">
        <f>IF(AU187&lt;98,VLOOKUP(AU187,$BI$160:$BK$175,3,TRUE),0)</f>
        <v>0</v>
      </c>
      <c r="AX187" s="205">
        <f>IF(AO184=" ",IF(AO175=" ",IF(AO166=" ",IF(AO165=" ",IF(BC163="要件外",99,IF(AS187=1,IF(AU187&lt;11,IF(BH181&gt;_20時間,1,IF(BH181&gt;_18時間,2,IF(BH181&gt;_15時間,3,IF(BH181&gt;=_12時間,4,5)))),IF(BH181&gt;_18時間,1,IF(BH181&gt;_15時間,2,IF(BH181&gt;=_12時間,3,4)))),99)),98),98),98),98)</f>
        <v>99</v>
      </c>
      <c r="AY187" s="205" t="str">
        <f>IF(AX187&lt;98,IF(AU187&lt;11,VLOOKUP(AX187,BM160:BO164,2,TRUE),VLOOKUP(AX187,BM167:BO170,2,TRUE))," ")</f>
        <v xml:space="preserve"> </v>
      </c>
      <c r="AZ187" s="162" t="str">
        <f>IF(AX187&lt;99,IF(AU187&lt;11,VLOOKUP(AX187,BM160:BO164,3,TRUE),VLOOKUP(AX187,BM167:BO170,3,TRUE))," ")</f>
        <v xml:space="preserve"> </v>
      </c>
      <c r="BA187" s="162" t="str">
        <f>IF(AW187&gt;0,AW187+AZ187," ")</f>
        <v xml:space="preserve"> </v>
      </c>
      <c r="BB187" s="247" t="str">
        <f>IF(AO165=" ",IF(BC163="要件外"," ",IF(BA164="要件外"," ",IF(BA164="算定不可"," ",IF(AO166=" ",IF(BA164&lt;&gt;" ",IF(BA164&gt;=5,"1（週５日）",IF(BA164=4,"2（週４日）",IF(BA164=3,"3（週３日）"," ")))," ")," "))))," ")</f>
        <v xml:space="preserve"> </v>
      </c>
      <c r="BC187" s="896" t="str">
        <f>IF(AS187=" "," ",IF(AV187=" "," ",IF(AV187="要件外","要件外",IF(AV187="算定不可","算定不可",_xlfn.CONCAT(AV187," - ",AY187)))))</f>
        <v xml:space="preserve"> </v>
      </c>
      <c r="BD187" s="897"/>
      <c r="BE187" s="894" t="s">
        <v>285</v>
      </c>
      <c r="BF187" s="895"/>
      <c r="BG187" s="895"/>
      <c r="BH187" s="186">
        <f>IF(BD177&lt;&gt;" ",VALUE(TEXT(BD177,"[h]:mm"))," ")</f>
        <v>0</v>
      </c>
      <c r="BJ187" s="195"/>
      <c r="BK187" s="195"/>
      <c r="BL187" s="195"/>
      <c r="BM187" s="195"/>
      <c r="BQ187" s="394" t="s">
        <v>360</v>
      </c>
      <c r="BR187" s="395">
        <v>3.875</v>
      </c>
      <c r="BT187" s="174"/>
      <c r="BV187" s="151"/>
      <c r="BW187" s="150">
        <v>28</v>
      </c>
      <c r="BX187" s="135"/>
      <c r="BY187" s="151">
        <v>27</v>
      </c>
    </row>
    <row r="188" spans="40:79" ht="19.95" customHeight="1">
      <c r="AO188" s="132"/>
      <c r="AQ188" s="132"/>
      <c r="AR188" s="132"/>
      <c r="AS188" s="132"/>
      <c r="AT188" s="203"/>
      <c r="AU188" s="196"/>
      <c r="AV188" s="207"/>
      <c r="AW188" s="196"/>
      <c r="AX188" s="196"/>
      <c r="AY188" s="134"/>
      <c r="AZ188" s="208"/>
      <c r="BA188" s="208"/>
      <c r="BB188" s="209"/>
      <c r="BC188" s="164"/>
      <c r="BD188" s="139"/>
      <c r="BH188" s="166" t="s">
        <v>201</v>
      </c>
      <c r="BJ188" s="195"/>
      <c r="BK188" s="195"/>
      <c r="BL188" s="195"/>
      <c r="BM188" s="195"/>
      <c r="BQ188" s="394" t="s">
        <v>361</v>
      </c>
      <c r="BR188" s="395">
        <v>3.5</v>
      </c>
      <c r="BT188" s="174"/>
      <c r="BV188" s="151"/>
      <c r="BW188" s="150">
        <v>29</v>
      </c>
      <c r="BX188" s="135"/>
      <c r="BY188" s="151">
        <v>28</v>
      </c>
    </row>
    <row r="189" spans="40:79" ht="19.95" customHeight="1">
      <c r="AO189" s="132"/>
      <c r="AP189" s="132"/>
      <c r="AQ189" s="132"/>
      <c r="AR189" s="132"/>
      <c r="AS189" s="132"/>
      <c r="AT189" s="132"/>
      <c r="AU189" s="132"/>
      <c r="AV189" s="132"/>
      <c r="AW189" s="132"/>
      <c r="AX189" s="132"/>
      <c r="AY189" s="132"/>
      <c r="AZ189" s="132"/>
      <c r="BA189" s="132"/>
      <c r="BB189" s="132"/>
      <c r="BC189" s="132"/>
      <c r="BD189" s="895" t="s">
        <v>286</v>
      </c>
      <c r="BE189" s="895"/>
      <c r="BF189" s="895"/>
      <c r="BG189" s="180" t="str">
        <f>IF(AY176=" "," ",BH187*AY176)</f>
        <v xml:space="preserve"> </v>
      </c>
      <c r="BH189" s="186" t="str">
        <f>IF(BG189=" "," ",VALUE(TEXT(BG189,"[h]:mm")))</f>
        <v xml:space="preserve"> </v>
      </c>
      <c r="BJ189" s="195"/>
      <c r="BK189" s="195"/>
      <c r="BL189" s="195"/>
      <c r="BM189" s="195"/>
      <c r="BQ189" s="394" t="s">
        <v>362</v>
      </c>
      <c r="BR189" s="395">
        <v>3</v>
      </c>
      <c r="BT189" s="174"/>
      <c r="BV189" s="151"/>
      <c r="BW189" s="150">
        <v>30</v>
      </c>
      <c r="BX189" s="135"/>
      <c r="BY189" s="151">
        <v>29</v>
      </c>
    </row>
    <row r="190" spans="40:79" ht="19.95" customHeight="1">
      <c r="AO190" s="132"/>
      <c r="AP190" s="132"/>
      <c r="AR190" s="132"/>
      <c r="AS190" s="132"/>
      <c r="AT190" s="132"/>
      <c r="AU190" s="132"/>
      <c r="AV190" s="132"/>
      <c r="AW190" s="132"/>
      <c r="AX190" s="132"/>
      <c r="AY190" s="132"/>
      <c r="AZ190" s="132"/>
      <c r="BA190" s="132"/>
      <c r="BB190" s="132"/>
      <c r="BC190" s="132"/>
      <c r="BD190" s="188"/>
      <c r="BE190" s="188"/>
      <c r="BF190" s="188"/>
      <c r="BG190" s="199"/>
      <c r="BH190" s="186"/>
      <c r="BJ190" s="195"/>
      <c r="BK190" s="195"/>
      <c r="BL190" s="195"/>
      <c r="BM190" s="195"/>
      <c r="BQ190" s="394" t="s">
        <v>363</v>
      </c>
      <c r="BR190" s="395">
        <v>2.5</v>
      </c>
      <c r="BT190" s="174"/>
      <c r="BV190" s="151"/>
      <c r="BW190" s="150">
        <v>31</v>
      </c>
      <c r="BX190" s="135"/>
      <c r="BY190" s="151">
        <v>30</v>
      </c>
    </row>
    <row r="191" spans="40:79" ht="19.95" customHeight="1">
      <c r="AO191" s="132"/>
      <c r="AP191" s="132"/>
      <c r="AR191" s="132" t="s">
        <v>287</v>
      </c>
      <c r="AS191" s="132"/>
      <c r="AT191" s="132"/>
      <c r="AU191" s="132"/>
      <c r="AV191" s="132"/>
      <c r="AW191" s="132"/>
      <c r="AX191" s="132"/>
      <c r="AY191" s="132"/>
      <c r="AZ191" s="132"/>
      <c r="BA191" s="132"/>
      <c r="BB191" s="132"/>
      <c r="BC191" s="132"/>
      <c r="BH191" s="132"/>
      <c r="BJ191" s="195"/>
      <c r="BK191" s="195"/>
      <c r="BL191" s="195"/>
      <c r="BM191" s="195"/>
      <c r="BT191" s="174"/>
      <c r="BV191" s="135"/>
      <c r="BW191" s="135"/>
      <c r="BX191" s="135"/>
      <c r="BY191" s="151">
        <v>31</v>
      </c>
    </row>
    <row r="192" spans="40:79" ht="19.95" customHeight="1">
      <c r="AO192" s="132"/>
      <c r="AP192" s="132"/>
      <c r="AQ192" s="132"/>
      <c r="AS192" s="774" t="s">
        <v>184</v>
      </c>
      <c r="AT192" s="775"/>
      <c r="AU192" s="775"/>
      <c r="AV192" s="776"/>
      <c r="AW192" s="783" t="s">
        <v>185</v>
      </c>
      <c r="AX192" s="783"/>
      <c r="AY192" s="783"/>
      <c r="AZ192" s="783"/>
      <c r="BA192" s="825">
        <f>IF(M33="☑",IF(P33&lt;&gt;"☑",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92" s="826"/>
      <c r="BC192" s="132"/>
      <c r="BD192" s="132"/>
      <c r="BE192" s="132"/>
      <c r="BF192" s="132"/>
      <c r="BG192" s="132"/>
      <c r="BH192" s="132"/>
      <c r="BJ192" s="195"/>
      <c r="BK192" s="195"/>
      <c r="BL192" s="195"/>
      <c r="BM192" s="195"/>
      <c r="BT192" s="174"/>
      <c r="BV192" s="135"/>
      <c r="BW192" s="135"/>
      <c r="BX192" s="135"/>
      <c r="BY192" s="151">
        <v>32</v>
      </c>
    </row>
    <row r="193" spans="41:77" ht="19.95" customHeight="1">
      <c r="AO193" s="132"/>
      <c r="AP193" s="132"/>
      <c r="AQ193" s="132"/>
      <c r="AS193" s="777"/>
      <c r="AT193" s="778"/>
      <c r="AU193" s="778"/>
      <c r="AV193" s="779"/>
      <c r="AW193" s="783" t="s">
        <v>191</v>
      </c>
      <c r="AX193" s="783"/>
      <c r="AY193" s="783"/>
      <c r="AZ193" s="783"/>
      <c r="BA193" s="831">
        <f>IF(M33="☑",IF(P33&lt;&gt;"☑",IF(S33&gt;=360,0,IF(S33&gt;=336,S33-(24*14),IF(S33&gt;=312,S33-(24*13),IF(S33&gt;=288,S33-(24*12),IF(S33&gt;=264,S33-(24*11),IF(S33&gt;=240,S33-(24*10),IF(S33&gt;=216,S33-(24*9),IF(S33&gt;=192,S33-(24*8),IF(S33&gt;=168,S33-(24*7),IF(S33&gt;=144,S33-(24*6),IF(S33&gt;=120,S33-(24*5),IF(S33&gt;=96,S33-(24*4),IF(S33&gt;=72,S33-(24*3),IF(S33&gt;=48,S33-(24*2),IF(S33&gt;=24,S33-24,S33))))))))))))))),0),0)</f>
        <v>0</v>
      </c>
      <c r="BB193" s="832"/>
      <c r="BC193" s="132"/>
      <c r="BD193" s="132"/>
      <c r="BE193" s="132"/>
      <c r="BF193" s="132"/>
      <c r="BG193" s="132"/>
      <c r="BH193" s="132"/>
      <c r="BJ193" s="195"/>
      <c r="BK193" s="195"/>
      <c r="BL193" s="195"/>
      <c r="BM193" s="195"/>
      <c r="BT193" s="174"/>
      <c r="BV193" s="135"/>
      <c r="BW193" s="135"/>
      <c r="BX193" s="135"/>
      <c r="BY193" s="151">
        <v>33</v>
      </c>
    </row>
    <row r="194" spans="41:77" ht="19.95" customHeight="1">
      <c r="AO194" s="132"/>
      <c r="AP194" s="132"/>
      <c r="AQ194" s="132"/>
      <c r="AS194" s="780"/>
      <c r="AT194" s="781"/>
      <c r="AU194" s="781"/>
      <c r="AV194" s="782"/>
      <c r="AW194" s="783" t="s">
        <v>195</v>
      </c>
      <c r="AX194" s="783"/>
      <c r="AY194" s="783"/>
      <c r="AZ194" s="783"/>
      <c r="BA194" s="833">
        <f>IF(M33="☑",IF(P33&lt;&gt;"☑",TIME(BA193,W33,0),_0時間),_0時間)</f>
        <v>0</v>
      </c>
      <c r="BB194" s="834"/>
      <c r="BC194" s="132"/>
      <c r="BD194" s="132"/>
      <c r="BE194" s="132"/>
      <c r="BF194" s="132"/>
      <c r="BG194" s="132"/>
      <c r="BH194" s="132"/>
      <c r="BJ194" s="195"/>
      <c r="BK194" s="195"/>
      <c r="BL194" s="195"/>
      <c r="BM194" s="195"/>
      <c r="BT194" s="174"/>
      <c r="BV194" s="135"/>
      <c r="BW194" s="135"/>
      <c r="BX194" s="135"/>
      <c r="BY194" s="151">
        <v>34</v>
      </c>
    </row>
    <row r="195" spans="41:77" ht="19.95" customHeight="1">
      <c r="AO195" s="132"/>
      <c r="AP195" s="132"/>
      <c r="AQ195" s="132"/>
      <c r="AR195" s="132"/>
      <c r="AS195" s="863" t="s">
        <v>200</v>
      </c>
      <c r="AT195" s="864"/>
      <c r="AU195" s="864"/>
      <c r="AV195" s="865"/>
      <c r="AW195" s="865"/>
      <c r="AX195" s="865"/>
      <c r="AY195" s="865"/>
      <c r="AZ195" s="866"/>
      <c r="BA195" s="833">
        <f>BA192+BA194</f>
        <v>0</v>
      </c>
      <c r="BB195" s="867"/>
      <c r="BC195" s="132"/>
      <c r="BD195" s="132"/>
      <c r="BE195" s="132"/>
      <c r="BF195" s="132"/>
      <c r="BG195" s="132"/>
      <c r="BH195" s="132"/>
      <c r="BJ195" s="195"/>
      <c r="BK195" s="195"/>
      <c r="BL195" s="195"/>
      <c r="BM195" s="195"/>
      <c r="BT195" s="174"/>
      <c r="BV195" s="135"/>
      <c r="BW195" s="135"/>
      <c r="BX195" s="135"/>
      <c r="BY195" s="151">
        <v>35</v>
      </c>
    </row>
    <row r="196" spans="41:77" ht="19.95" customHeight="1">
      <c r="AO196" s="132"/>
      <c r="AP196" s="132"/>
      <c r="AQ196" s="132"/>
      <c r="AS196" s="774" t="s">
        <v>288</v>
      </c>
      <c r="AT196" s="775"/>
      <c r="AU196" s="775"/>
      <c r="AV196" s="776"/>
      <c r="AW196" s="783" t="s">
        <v>185</v>
      </c>
      <c r="AX196" s="783"/>
      <c r="AY196" s="783"/>
      <c r="AZ196" s="783"/>
      <c r="BA196" s="825">
        <f>IF(M33&lt;&gt;"☑",IF(P33="☑",IF(S33&gt;=360,0,IF(S33&gt;=336,_24時間*14,IF(S33&gt;=312,_24時間*13,IF(S33&gt;=288,_24時間*12,IF(S33&gt;=264,_24時間*11,IF(S33&gt;=240,_24時間*10,IF(S33&gt;=216,_24時間*9,IF(S33&gt;=192,_24時間*8,IF(S33&gt;=168,_24時間*7,IF(S33&gt;=144,_24時間*6,IF(S33&gt;=120,_24時間*5,IF(S33&gt;=96,_24時間*4,IF(S33&gt;=72,_24時間*3,IF(S33&gt;=48,_24時間*2,IF(S33&gt;=24,_24時間,0))))))))))))))),0),0)</f>
        <v>0</v>
      </c>
      <c r="BB196" s="826"/>
      <c r="BC196" s="132"/>
      <c r="BD196" s="132"/>
      <c r="BE196" s="132"/>
      <c r="BF196" s="132"/>
      <c r="BG196" s="132"/>
      <c r="BH196" s="132"/>
      <c r="BJ196" s="195"/>
      <c r="BK196" s="195"/>
      <c r="BL196" s="195"/>
      <c r="BM196" s="195"/>
      <c r="BT196" s="174"/>
      <c r="BV196" s="135"/>
      <c r="BW196" s="135"/>
      <c r="BX196" s="135"/>
      <c r="BY196" s="151">
        <v>36</v>
      </c>
    </row>
    <row r="197" spans="41:77" ht="19.95" customHeight="1">
      <c r="AO197" s="132"/>
      <c r="AP197" s="132"/>
      <c r="AQ197" s="132"/>
      <c r="AR197" s="132"/>
      <c r="AS197" s="777"/>
      <c r="AT197" s="778"/>
      <c r="AU197" s="778"/>
      <c r="AV197" s="779"/>
      <c r="AW197" s="783" t="s">
        <v>289</v>
      </c>
      <c r="AX197" s="783"/>
      <c r="AY197" s="783"/>
      <c r="AZ197" s="783"/>
      <c r="BA197" s="831">
        <f>IF(M33&lt;&gt;"☑",IF(P33="☑",IF(S33&gt;=360,0,IF(S33&gt;=336,S33-(24*14),IF(S33&gt;=312,S33-(24*13),IF(S33&gt;=288,S33-(24*12),IF(S33&gt;=264,S33-(24*11),IF(S33&gt;=240,S33-(24*10),IF(S33&gt;=216,S33-(24*9),IF(S33&gt;=192,S33-(24*8),IF(S33&gt;=168,S33-(24*7),IF(S33&gt;=144,S33-(24*6),IF(S33&gt;=120,S33-(24*5),IF(S33&gt;=96,S33-(24*4),IF(S33&gt;=72,S33-(24*3),IF(S33&gt;=48,S33-(24*2),IF(S33&gt;=24,S33-24,S33))))))))))))))),0),0)</f>
        <v>0</v>
      </c>
      <c r="BB197" s="832"/>
      <c r="BC197" s="132"/>
      <c r="BD197" s="132"/>
      <c r="BE197" s="132"/>
      <c r="BF197" s="132"/>
      <c r="BG197" s="132"/>
      <c r="BH197" s="132"/>
      <c r="BJ197" s="195"/>
      <c r="BK197" s="195"/>
      <c r="BL197" s="195"/>
      <c r="BM197" s="195"/>
      <c r="BT197" s="174"/>
      <c r="BV197" s="135"/>
      <c r="BW197" s="135"/>
      <c r="BX197" s="135"/>
      <c r="BY197" s="151">
        <v>37</v>
      </c>
    </row>
    <row r="198" spans="41:77" ht="19.95" customHeight="1">
      <c r="AO198" s="132"/>
      <c r="AP198" s="132"/>
      <c r="AQ198" s="132"/>
      <c r="AS198" s="780"/>
      <c r="AT198" s="781"/>
      <c r="AU198" s="781"/>
      <c r="AV198" s="782"/>
      <c r="AW198" s="783" t="s">
        <v>290</v>
      </c>
      <c r="AX198" s="783"/>
      <c r="AY198" s="783"/>
      <c r="AZ198" s="783"/>
      <c r="BA198" s="833">
        <f>IF(M33&lt;&gt;"☑",IF(P33="☑",TIME(BA197,W33,0),_0時間),_0時間)</f>
        <v>0</v>
      </c>
      <c r="BB198" s="834"/>
      <c r="BC198" s="132"/>
      <c r="BD198" s="132"/>
      <c r="BE198" s="132"/>
      <c r="BF198" s="132"/>
      <c r="BG198" s="132"/>
      <c r="BH198" s="132"/>
      <c r="BJ198" s="195"/>
      <c r="BK198" s="195"/>
      <c r="BL198" s="195"/>
      <c r="BM198" s="195"/>
      <c r="BT198" s="174"/>
      <c r="BV198" s="135"/>
      <c r="BW198" s="135"/>
      <c r="BX198" s="135"/>
      <c r="BY198" s="151">
        <v>38</v>
      </c>
    </row>
    <row r="199" spans="41:77" ht="19.95" customHeight="1">
      <c r="AO199" s="132"/>
      <c r="AP199" s="132"/>
      <c r="AQ199" s="132"/>
      <c r="AR199" s="132"/>
      <c r="AS199" s="863" t="s">
        <v>277</v>
      </c>
      <c r="AT199" s="864"/>
      <c r="AU199" s="864"/>
      <c r="AV199" s="865"/>
      <c r="AW199" s="865"/>
      <c r="AX199" s="865"/>
      <c r="AY199" s="865"/>
      <c r="AZ199" s="866"/>
      <c r="BA199" s="833">
        <f>BA196+BA198</f>
        <v>0</v>
      </c>
      <c r="BB199" s="867"/>
      <c r="BC199" s="132"/>
      <c r="BD199" s="132"/>
      <c r="BE199" s="132"/>
      <c r="BF199" s="132"/>
      <c r="BG199" s="132"/>
      <c r="BH199" s="132"/>
      <c r="BJ199" s="195"/>
      <c r="BK199" s="195"/>
      <c r="BL199" s="195"/>
      <c r="BM199" s="195"/>
      <c r="BT199" s="174"/>
      <c r="BV199" s="135"/>
      <c r="BW199" s="135"/>
      <c r="BX199" s="135"/>
      <c r="BY199" s="151">
        <v>39</v>
      </c>
    </row>
    <row r="200" spans="41:77" ht="19.95" customHeight="1">
      <c r="AO200" s="132"/>
      <c r="AP200" s="132"/>
      <c r="AQ200" s="132"/>
      <c r="AR200" s="132"/>
      <c r="AS200" s="783" t="s">
        <v>214</v>
      </c>
      <c r="AT200" s="783"/>
      <c r="AU200" s="783"/>
      <c r="AV200" s="783"/>
      <c r="AW200" s="783"/>
      <c r="AX200" s="783"/>
      <c r="AY200" s="783"/>
      <c r="AZ200" s="783"/>
      <c r="BA200" s="898" t="str">
        <f>IF(M34&lt;&gt;"☑",IF(P34&lt;&gt;"☑"," ",IF(S34&lt;3,"要件外",IF(S34&lt;8,S34,"算定不可"))),IF(P34&lt;&gt;"☑",IF(S34&lt;12,"要件外",IF(S34&lt;29,ROUNDDOWN(S34/4,0),"算定不可")),"算定不可"))</f>
        <v xml:space="preserve"> </v>
      </c>
      <c r="BB200" s="898"/>
      <c r="BC200" s="899" t="s">
        <v>201</v>
      </c>
      <c r="BD200" s="900"/>
      <c r="BE200" s="132"/>
      <c r="BF200" s="132"/>
      <c r="BG200" s="132"/>
      <c r="BH200" s="132"/>
      <c r="BJ200" s="195"/>
      <c r="BK200" s="195"/>
      <c r="BL200" s="195"/>
      <c r="BM200" s="195"/>
      <c r="BT200" s="174"/>
      <c r="BV200" s="135"/>
      <c r="BW200" s="135"/>
      <c r="BX200" s="135"/>
      <c r="BY200" s="151">
        <v>40</v>
      </c>
    </row>
    <row r="201" spans="41:77" ht="19.95" customHeight="1">
      <c r="AO201" s="132"/>
      <c r="AP201" s="132"/>
      <c r="AQ201" s="132"/>
      <c r="AR201" s="132"/>
      <c r="AS201" s="863" t="s">
        <v>291</v>
      </c>
      <c r="AT201" s="864"/>
      <c r="AU201" s="864"/>
      <c r="AV201" s="864"/>
      <c r="AW201" s="864"/>
      <c r="AX201" s="864"/>
      <c r="AY201" s="865"/>
      <c r="AZ201" s="866"/>
      <c r="BA201" s="870" t="str">
        <f>IF(BA200&lt;&gt;"算定不可",IF(M33&lt;&gt;"☑",IF(P33&lt;&gt;"☑"," ",IF(BA200&lt;&gt;"要件外",IF(AO169=" ",IF(BA199&gt;_0時間,BA199/BA200," "),"算定不可"),"要件外")),IF(P33="☑","算定不可",IF(BA200&lt;&gt;"要件外",IF(AO169=" ",IF(BA195&gt;_0時間,IF(M34="☑",BA195/S34,IF(P34="☑",BA195/4/BA200," "))," "),"算定不可"),"要件外"))),"算定不可")</f>
        <v xml:space="preserve"> </v>
      </c>
      <c r="BB201" s="871"/>
      <c r="BC201" s="872" t="str">
        <f>IF(BA201=" "," ",IF(BA201="要件外","要件外",IF(BA201="算定不可","算定不可",IF(BA201&lt;_4時間,"要件外",VALUE(TEXT(BA201,"[h]:mm:ss"))))))</f>
        <v xml:space="preserve"> </v>
      </c>
      <c r="BD201" s="873"/>
      <c r="BE201" s="132"/>
      <c r="BF201" s="161"/>
      <c r="BG201" s="161"/>
      <c r="BH201" s="161"/>
      <c r="BJ201" s="195"/>
      <c r="BK201" s="195"/>
      <c r="BL201" s="195"/>
      <c r="BM201" s="170"/>
      <c r="BT201" s="174"/>
      <c r="BV201" s="135"/>
      <c r="BW201" s="135"/>
      <c r="BX201" s="135"/>
      <c r="BY201" s="151">
        <v>41</v>
      </c>
    </row>
    <row r="202" spans="41:77" ht="19.95" customHeight="1">
      <c r="AO202" s="132"/>
      <c r="AP202" s="132"/>
      <c r="AQ202" s="132"/>
      <c r="AR202" s="132"/>
      <c r="AS202" s="164"/>
      <c r="AT202" s="164"/>
      <c r="AU202" s="164"/>
      <c r="AV202" s="164"/>
      <c r="AW202" s="164"/>
      <c r="AX202" s="164"/>
      <c r="AY202" s="165"/>
      <c r="AZ202" s="165"/>
      <c r="BA202" s="210"/>
      <c r="BB202" s="211"/>
      <c r="BC202" s="878" t="s">
        <v>215</v>
      </c>
      <c r="BD202" s="878"/>
      <c r="BE202" s="879"/>
      <c r="BF202" s="162" t="str">
        <f>IF(M34&lt;&gt;"☑",IF(P34&lt;&gt;"☑"," ",IF(S34&lt;3,"要件外",IF(S34&lt;8,S34*4,"算定不可"))),IF(P34&lt;&gt;"☑",IF(S34&lt;12,"要件外",IF(S34&lt;29,S34,"算定不可")),"算定不可"))</f>
        <v xml:space="preserve"> </v>
      </c>
      <c r="BG202" s="212"/>
      <c r="BH202" s="139"/>
      <c r="BJ202" s="195"/>
      <c r="BK202" s="195"/>
      <c r="BL202" s="195"/>
      <c r="BM202" s="170"/>
      <c r="BT202" s="174"/>
      <c r="BV202" s="135"/>
      <c r="BW202" s="135"/>
      <c r="BX202" s="135"/>
      <c r="BY202" s="151">
        <v>42</v>
      </c>
    </row>
    <row r="203" spans="41:77" ht="19.95" customHeight="1">
      <c r="AO203" s="132"/>
      <c r="AP203" s="132"/>
      <c r="AQ203" s="132"/>
      <c r="AR203" s="132"/>
      <c r="AS203" s="164"/>
      <c r="AT203" s="164"/>
      <c r="AU203" s="164"/>
      <c r="AV203" s="164"/>
      <c r="AW203" s="164"/>
      <c r="AX203" s="164"/>
      <c r="AY203" s="165"/>
      <c r="AZ203" s="165"/>
      <c r="BA203" s="210"/>
      <c r="BB203" s="211"/>
      <c r="BC203" s="878" t="s">
        <v>292</v>
      </c>
      <c r="BD203" s="878"/>
      <c r="BE203" s="879"/>
      <c r="BF203" s="194">
        <f>IF(BA195&gt;_0時間,BA195,IF(BA199&gt;_0時間,BA199*4,_0時間))</f>
        <v>0</v>
      </c>
      <c r="BG203" s="139"/>
      <c r="BH203" s="139"/>
      <c r="BJ203" s="195"/>
      <c r="BK203" s="195"/>
      <c r="BL203" s="195"/>
      <c r="BM203" s="170"/>
      <c r="BT203" s="174"/>
      <c r="BV203" s="135"/>
      <c r="BW203" s="135"/>
      <c r="BX203" s="135"/>
      <c r="BY203" s="151">
        <v>43</v>
      </c>
    </row>
    <row r="204" spans="41:77" ht="19.95" customHeight="1">
      <c r="AO204" s="132"/>
      <c r="AP204" s="132"/>
      <c r="AQ204" s="132"/>
      <c r="AR204" s="132"/>
      <c r="AS204" s="171"/>
      <c r="AT204" s="171"/>
      <c r="AU204" s="171"/>
      <c r="AV204" s="172"/>
      <c r="AW204" s="172"/>
      <c r="AX204" s="881" t="s">
        <v>230</v>
      </c>
      <c r="AY204" s="881" t="s">
        <v>231</v>
      </c>
      <c r="AZ204" s="173"/>
      <c r="BA204" s="173"/>
      <c r="BB204" s="173"/>
      <c r="BC204" s="882" t="s">
        <v>232</v>
      </c>
      <c r="BD204" s="882" t="s">
        <v>293</v>
      </c>
      <c r="BE204" s="173"/>
      <c r="BF204" s="173"/>
      <c r="BG204" s="173"/>
      <c r="BH204" s="139"/>
      <c r="BJ204" s="195"/>
      <c r="BK204" s="195"/>
      <c r="BL204" s="195"/>
      <c r="BM204" s="170"/>
      <c r="BT204" s="174"/>
      <c r="BV204" s="135"/>
      <c r="BW204" s="135"/>
      <c r="BX204" s="135"/>
      <c r="BY204" s="151">
        <v>44</v>
      </c>
    </row>
    <row r="205" spans="41:77" ht="19.95" customHeight="1">
      <c r="AO205" s="132"/>
      <c r="AP205" s="132"/>
      <c r="AQ205" s="132"/>
      <c r="AR205" s="132"/>
      <c r="AS205" s="901" t="s">
        <v>294</v>
      </c>
      <c r="AT205" s="166" t="s">
        <v>237</v>
      </c>
      <c r="AU205" s="175" t="s">
        <v>238</v>
      </c>
      <c r="AV205" s="166" t="s">
        <v>237</v>
      </c>
      <c r="AW205" s="166" t="s">
        <v>239</v>
      </c>
      <c r="AX205" s="881"/>
      <c r="AY205" s="882"/>
      <c r="AZ205" s="173"/>
      <c r="BA205" s="173"/>
      <c r="BB205" s="173"/>
      <c r="BC205" s="883"/>
      <c r="BD205" s="883"/>
      <c r="BE205" s="166" t="s">
        <v>240</v>
      </c>
      <c r="BF205" s="166" t="s">
        <v>241</v>
      </c>
      <c r="BG205" s="176" t="s">
        <v>242</v>
      </c>
      <c r="BH205" s="139"/>
      <c r="BJ205" s="195"/>
      <c r="BK205" s="195"/>
      <c r="BL205" s="195"/>
      <c r="BM205" s="170"/>
      <c r="BT205" s="174"/>
      <c r="BV205" s="135"/>
      <c r="BW205" s="135"/>
      <c r="BX205" s="135"/>
      <c r="BY205" s="151">
        <v>45</v>
      </c>
    </row>
    <row r="206" spans="41:77" ht="19.95" customHeight="1">
      <c r="AO206" s="132"/>
      <c r="AP206" s="132"/>
      <c r="AQ206" s="132"/>
      <c r="AR206" s="132"/>
      <c r="AS206" s="901"/>
      <c r="AT206" s="283">
        <f>M35</f>
        <v>0</v>
      </c>
      <c r="AU206" s="283">
        <f>P35</f>
        <v>0</v>
      </c>
      <c r="AV206" s="283">
        <f>T35</f>
        <v>0</v>
      </c>
      <c r="AW206" s="283">
        <f>W35</f>
        <v>0</v>
      </c>
      <c r="AX206" s="177">
        <f>IF(AT206&gt;0,1,IF(AV206&gt;0,1,0))</f>
        <v>0</v>
      </c>
      <c r="AY206" s="178" t="str">
        <f>IF(BD206&lt;&gt;" ",IF(BD206&gt;_0時間,1,0)," ")</f>
        <v xml:space="preserve"> </v>
      </c>
      <c r="AZ206" s="179">
        <f t="shared" ref="AZ206" si="19">IF(AT206&gt;=24,TIME(AT206,AU206,0)+_24時間,TIME(AT206,AU206,0))</f>
        <v>0</v>
      </c>
      <c r="BA206" s="179">
        <f t="shared" ref="BA206" si="20">IF(AV206&gt;=24,TIME(AV206,AW206,0)+_24時間,TIME(AV206,AW206,0))</f>
        <v>0</v>
      </c>
      <c r="BB206" s="180">
        <f>IF(AX206=1,IF(BA206&lt;=AZ206,BA206+_24時間,BA206),0)</f>
        <v>0</v>
      </c>
      <c r="BC206" s="180">
        <f t="shared" ref="BC206" si="21">IF(AX206=1,BB206-AZ206,0)</f>
        <v>0</v>
      </c>
      <c r="BD206" s="181" t="str">
        <f>IF(BC206&gt;0,IF(BC206&gt;_0時間,BC206,0)," ")</f>
        <v xml:space="preserve"> </v>
      </c>
      <c r="BE206" s="182">
        <f t="shared" ref="BE206" si="22">IF(AZ206&lt;=_13時,_13時,IF(AZ206&lt;=_18時,AZ206," "))</f>
        <v>0.54166666666666663</v>
      </c>
      <c r="BF206" s="182" t="str">
        <f t="shared" ref="BF206" si="23">IF(BA206&gt;=_18時,_18時,IF(BA206&gt;=_13時,BA206," "))</f>
        <v xml:space="preserve"> </v>
      </c>
      <c r="BG206" s="180" t="str">
        <f>IF(BD206&lt;&gt;" ",IF(BD206&gt;_0時間,IF(BE206&lt;BF206,BF206-BE206,0)," ")," ")</f>
        <v xml:space="preserve"> </v>
      </c>
      <c r="BH206" s="132"/>
      <c r="BJ206" s="195"/>
      <c r="BK206" s="195"/>
      <c r="BL206" s="195"/>
      <c r="BM206" s="170"/>
      <c r="BT206" s="174"/>
      <c r="BV206" s="135"/>
      <c r="BW206" s="135"/>
      <c r="BX206" s="135"/>
      <c r="BY206" s="151">
        <v>46</v>
      </c>
    </row>
    <row r="207" spans="41:77" ht="19.95" customHeight="1">
      <c r="AO207" s="132"/>
      <c r="AP207" s="132"/>
      <c r="AQ207" s="132"/>
      <c r="AR207" s="132"/>
      <c r="AS207" s="132"/>
      <c r="AU207" s="902" t="s">
        <v>295</v>
      </c>
      <c r="AV207" s="902"/>
      <c r="AW207" s="902"/>
      <c r="AX207" s="903"/>
      <c r="AY207" s="162" t="str">
        <f>IF(AY206&gt;0,BA200," ")</f>
        <v xml:space="preserve"> </v>
      </c>
      <c r="AZ207" s="132" t="s">
        <v>296</v>
      </c>
      <c r="BA207" s="156" t="s">
        <v>297</v>
      </c>
      <c r="BB207" s="132"/>
      <c r="BC207" s="132" t="s">
        <v>296</v>
      </c>
      <c r="BD207" s="160" t="str">
        <f>IF(BD206&lt;&gt;" ",VALUE(TEXT(BD206,"[h]:mm:ss"))," ")</f>
        <v xml:space="preserve"> </v>
      </c>
      <c r="BE207" s="132"/>
      <c r="BF207" s="132" t="s">
        <v>201</v>
      </c>
      <c r="BG207" s="160" t="str">
        <f>IF(BG206&lt;&gt;" ",VALUE(TEXT(BG206,"[h]:mm:ss"))," ")</f>
        <v xml:space="preserve"> </v>
      </c>
      <c r="BH207" s="132"/>
      <c r="BJ207" s="195"/>
      <c r="BK207" s="195"/>
      <c r="BL207" s="195"/>
      <c r="BM207" s="170"/>
      <c r="BT207" s="174"/>
      <c r="BV207" s="135"/>
      <c r="BW207" s="135"/>
      <c r="BX207" s="135"/>
      <c r="BY207" s="151">
        <v>47</v>
      </c>
    </row>
    <row r="208" spans="41:77" ht="19.95" customHeight="1">
      <c r="AO208" s="132"/>
      <c r="AP208" s="132"/>
      <c r="AQ208" s="132"/>
      <c r="AR208" s="132"/>
      <c r="AS208" s="904" t="s">
        <v>298</v>
      </c>
      <c r="AT208" s="904"/>
      <c r="AU208" s="904"/>
      <c r="AV208" s="904"/>
      <c r="AW208" s="904"/>
      <c r="AX208" s="905"/>
      <c r="AY208" s="213">
        <f>IF(AO168=" ",IF(AV219=" ",_0時間,IF(BD219=" ",_0時間,IF(AV219&gt;21,BD219/4,IF(AV219&gt;14,BD219/3,IF(AV219&gt;7,BD219/2,BD219))))),_0時間)</f>
        <v>0</v>
      </c>
      <c r="AZ208" s="214">
        <f>IF(AY208="不整合","不整合",IF(AY208=_0時間,_0時間,IF(AY208&lt;&gt;" ",VALUE(TEXT(AY208,"[h]:mm:ss"))," ")))</f>
        <v>0</v>
      </c>
      <c r="BA208" s="215" t="str">
        <f>IF(AZ208=_0時間," ",AZ208)</f>
        <v xml:space="preserve"> </v>
      </c>
      <c r="BB208" s="216"/>
      <c r="BC208" s="198"/>
      <c r="BD208" s="198"/>
      <c r="BE208" s="216"/>
      <c r="BF208" s="216"/>
      <c r="BG208" s="216"/>
      <c r="BH208" s="132"/>
      <c r="BJ208" s="195"/>
      <c r="BK208" s="195"/>
      <c r="BL208" s="195"/>
      <c r="BM208" s="170"/>
      <c r="BT208" s="174"/>
      <c r="BV208" s="135"/>
      <c r="BW208" s="135"/>
      <c r="BX208" s="135"/>
      <c r="BY208" s="151">
        <v>48</v>
      </c>
    </row>
    <row r="209" spans="41:77" ht="19.95" customHeight="1">
      <c r="AO209" s="132"/>
      <c r="AP209" s="132"/>
      <c r="AQ209" s="132"/>
      <c r="AR209" s="132"/>
      <c r="AS209" s="171"/>
      <c r="AU209" s="171"/>
      <c r="AV209" s="171"/>
      <c r="AW209" s="171"/>
      <c r="AX209" s="171"/>
      <c r="AY209" s="217"/>
      <c r="AZ209" s="216"/>
      <c r="BA209" s="216"/>
      <c r="BB209" s="216"/>
      <c r="BC209" s="198"/>
      <c r="BD209" s="198"/>
      <c r="BE209" s="216"/>
      <c r="BF209" s="216"/>
      <c r="BG209" s="216"/>
      <c r="BH209" s="132"/>
      <c r="BJ209" s="195"/>
      <c r="BK209" s="195"/>
      <c r="BL209" s="195"/>
      <c r="BM209" s="170"/>
      <c r="BT209" s="174"/>
      <c r="BV209" s="135"/>
      <c r="BW209" s="135"/>
      <c r="BX209" s="135"/>
      <c r="BY209" s="151">
        <v>49</v>
      </c>
    </row>
    <row r="210" spans="41:77" ht="19.95" customHeight="1">
      <c r="AO210" s="132"/>
      <c r="AP210" s="132"/>
      <c r="AQ210" s="132"/>
      <c r="AR210" s="132"/>
      <c r="AS210" s="774" t="s">
        <v>299</v>
      </c>
      <c r="AT210" s="775"/>
      <c r="AU210" s="775"/>
      <c r="AV210" s="776"/>
      <c r="AW210" s="783" t="s">
        <v>185</v>
      </c>
      <c r="AX210" s="783"/>
      <c r="AY210" s="783"/>
      <c r="AZ210" s="783"/>
      <c r="BA210" s="825">
        <f>IF(AG37&gt;=360,0,IF(AG37&gt;=336,_24時間*14,IF(AG37&gt;=312,_24時間*13,IF(AG37&gt;=288,_24時間*12,IF(AG37&gt;=264,_24時間*11,IF(AG37&gt;=240,_24時間*10,IF(AG37&gt;=216,_24時間*9,IF(AG37&gt;=192,_24時間*8,IF(AG37&gt;=168,_24時間*7,IF(AG37&gt;=144,_24時間*6,IF(AG37&gt;=120,_24時間*5,IF(AG37&gt;=96,_24時間*4,IF(AG37&gt;=72,_24時間*3,IF(AG37&gt;=48,_24時間*2,IF(AG37&gt;=24,_24時間,0)))))))))))))))</f>
        <v>0</v>
      </c>
      <c r="BB210" s="826"/>
      <c r="BC210" s="198"/>
      <c r="BD210" s="198"/>
      <c r="BE210" s="216"/>
      <c r="BH210" s="132"/>
      <c r="BJ210" s="195"/>
      <c r="BK210" s="195"/>
      <c r="BL210" s="195"/>
      <c r="BM210" s="170"/>
      <c r="BT210" s="174"/>
      <c r="BV210" s="135"/>
      <c r="BW210" s="135"/>
      <c r="BX210" s="135"/>
      <c r="BY210" s="151">
        <v>50</v>
      </c>
    </row>
    <row r="211" spans="41:77" ht="19.95" customHeight="1">
      <c r="AP211" s="132"/>
      <c r="AQ211" s="132"/>
      <c r="AR211" s="132"/>
      <c r="AS211" s="777"/>
      <c r="AT211" s="778"/>
      <c r="AU211" s="778"/>
      <c r="AV211" s="779"/>
      <c r="AW211" s="783" t="s">
        <v>191</v>
      </c>
      <c r="AX211" s="783"/>
      <c r="AY211" s="783"/>
      <c r="AZ211" s="783"/>
      <c r="BA211" s="831">
        <f>IF(AG37&gt;=360,0,IF(AG37&gt;=336,AG37-(24*14),IF(AG37&gt;=312,AG37-(24*13),IF(AG37&gt;=288,AG37-(24*12),IF(AG37&gt;=264,AG37-(24*11),IF(AG37&gt;=240,AG37-(24*10),IF(AG37&gt;=216,AG37-(24*9),IF(AG37&gt;=192,AG37-(24*8),IF(AG37&gt;=168,AG37-(24*7),IF(AG37&gt;=144,AG37-(24*6),IF(AG37&gt;=120,AG37-(24*5),IF(AG37&gt;=96,AG37-(24*4),IF(AG37&gt;=72,AG37-(24*3),IF(AG37&gt;=48,AG37-(24*2),IF(AG37&gt;=24,AG37-24,AG37)))))))))))))))</f>
        <v>0</v>
      </c>
      <c r="BB211" s="832"/>
      <c r="BC211" s="198"/>
      <c r="BD211" s="198"/>
      <c r="BE211" s="216"/>
      <c r="BH211" s="132"/>
      <c r="BJ211" s="195"/>
      <c r="BK211" s="195"/>
      <c r="BL211" s="195"/>
      <c r="BM211" s="170"/>
      <c r="BT211" s="174"/>
      <c r="BV211" s="135"/>
      <c r="BW211" s="135"/>
      <c r="BX211" s="135"/>
      <c r="BY211" s="151">
        <v>51</v>
      </c>
    </row>
    <row r="212" spans="41:77" ht="19.95" customHeight="1">
      <c r="AP212" s="132"/>
      <c r="AQ212" s="132"/>
      <c r="AR212" s="132"/>
      <c r="AS212" s="780"/>
      <c r="AT212" s="781"/>
      <c r="AU212" s="781"/>
      <c r="AV212" s="782"/>
      <c r="AW212" s="783" t="s">
        <v>195</v>
      </c>
      <c r="AX212" s="783"/>
      <c r="AY212" s="783"/>
      <c r="AZ212" s="783"/>
      <c r="BA212" s="825">
        <f>TIME(BA211,AJ37,0)</f>
        <v>0</v>
      </c>
      <c r="BB212" s="826"/>
      <c r="BC212" s="899" t="s">
        <v>201</v>
      </c>
      <c r="BD212" s="900"/>
      <c r="BE212" s="216"/>
      <c r="BJ212" s="195"/>
      <c r="BK212" s="195"/>
      <c r="BL212" s="195"/>
      <c r="BM212" s="170"/>
      <c r="BT212" s="174"/>
      <c r="BV212" s="135"/>
      <c r="BW212" s="135"/>
      <c r="BX212" s="135"/>
      <c r="BY212" s="151">
        <v>52</v>
      </c>
    </row>
    <row r="213" spans="41:77" ht="19.95" customHeight="1">
      <c r="AP213" s="132"/>
      <c r="AQ213" s="132"/>
      <c r="AR213" s="139"/>
      <c r="AS213" s="863" t="s">
        <v>200</v>
      </c>
      <c r="AT213" s="864"/>
      <c r="AU213" s="864"/>
      <c r="AV213" s="865"/>
      <c r="AW213" s="865"/>
      <c r="AX213" s="865"/>
      <c r="AY213" s="865"/>
      <c r="AZ213" s="866"/>
      <c r="BA213" s="825">
        <f>BA210+BA212</f>
        <v>0</v>
      </c>
      <c r="BB213" s="910"/>
      <c r="BC213" s="872">
        <f>IF(BA200&gt;=3,VALUE(TEXT(BA213,"[h]:mm:ss"))," ")</f>
        <v>0</v>
      </c>
      <c r="BD213" s="873"/>
      <c r="BE213" s="216"/>
      <c r="BJ213" s="195"/>
      <c r="BK213" s="195"/>
      <c r="BL213" s="195"/>
      <c r="BM213" s="170"/>
      <c r="BT213" s="174"/>
      <c r="BV213" s="135"/>
      <c r="BW213" s="135"/>
      <c r="BX213" s="135"/>
      <c r="BY213" s="151">
        <v>53</v>
      </c>
    </row>
    <row r="214" spans="41:77" ht="19.95" customHeight="1">
      <c r="AP214" s="132"/>
      <c r="AQ214" s="132"/>
      <c r="AR214" s="139"/>
      <c r="AS214" s="164" t="s">
        <v>311</v>
      </c>
      <c r="AT214" s="276" t="str">
        <f>IF(AA3&gt;0,IF(AF3&gt;0,IF(AI3&gt;0,DATEVALUE(AA3 &amp; "/" &amp; AF3 &amp; "/" &amp; AI3)," ")," ")," ")</f>
        <v xml:space="preserve"> </v>
      </c>
      <c r="AU214" s="164"/>
      <c r="AV214" s="165"/>
      <c r="AW214" s="165"/>
      <c r="AX214" s="165"/>
      <c r="AY214" s="165"/>
      <c r="AZ214" s="165"/>
      <c r="BA214" s="218"/>
      <c r="BB214" s="165"/>
      <c r="BC214" s="132"/>
      <c r="BD214" s="198"/>
      <c r="BE214" s="216"/>
      <c r="BF214" s="216"/>
      <c r="BG214" s="215"/>
      <c r="BJ214" s="195"/>
      <c r="BK214" s="195"/>
      <c r="BL214" s="195"/>
      <c r="BM214" s="170"/>
      <c r="BT214" s="174"/>
      <c r="BV214" s="135"/>
      <c r="BW214" s="135"/>
      <c r="BX214" s="135"/>
      <c r="BY214" s="151">
        <v>54</v>
      </c>
    </row>
    <row r="215" spans="41:77" ht="19.95" customHeight="1">
      <c r="AP215" s="132"/>
      <c r="AQ215" s="132"/>
      <c r="AR215" s="139"/>
      <c r="AT215" s="277" t="s">
        <v>313</v>
      </c>
      <c r="AU215" s="134" t="s">
        <v>316</v>
      </c>
      <c r="AV215" s="240"/>
      <c r="AW215" s="240"/>
      <c r="AX215" s="240"/>
      <c r="AY215" s="240"/>
      <c r="AZ215" s="240"/>
      <c r="BA215" s="218"/>
      <c r="BB215" s="240"/>
      <c r="BC215" s="132"/>
      <c r="BD215" s="198"/>
      <c r="BE215" s="216"/>
      <c r="BF215" s="216"/>
      <c r="BG215" s="215"/>
      <c r="BJ215" s="195"/>
      <c r="BK215" s="195"/>
      <c r="BL215" s="195"/>
      <c r="BM215" s="170"/>
      <c r="BT215" s="174"/>
      <c r="BV215" s="135"/>
      <c r="BW215" s="135"/>
      <c r="BX215" s="135"/>
      <c r="BY215" s="151">
        <v>55</v>
      </c>
    </row>
    <row r="216" spans="41:77" ht="19.95" customHeight="1">
      <c r="AP216" s="132"/>
      <c r="AQ216" s="132"/>
      <c r="AR216" s="139"/>
      <c r="AS216" s="281" t="s">
        <v>314</v>
      </c>
      <c r="AT216" s="276" t="str">
        <f>IF(AA3&gt;0,IF(J37&gt;0,IF(L37&gt;0,DATEVALUE(AA3 &amp; "/" &amp; J37 &amp; "/" &amp; L37)," ")," ")," ")</f>
        <v xml:space="preserve"> </v>
      </c>
      <c r="AU216" s="282" t="str">
        <f>IF(AA3&gt;0,IF(O37&gt;0,IF(Q37&gt;0,DATEVALUE(AA3 &amp; "/" &amp; O37 &amp; "/" &amp; Q37)," ")," ")," ")</f>
        <v xml:space="preserve"> </v>
      </c>
      <c r="AV216" s="240"/>
      <c r="AW216" s="240"/>
      <c r="AX216" s="240"/>
      <c r="AY216" s="240"/>
      <c r="AZ216" s="240"/>
      <c r="BA216" s="218"/>
      <c r="BB216" s="240"/>
      <c r="BC216" s="132"/>
      <c r="BD216" s="198"/>
      <c r="BE216" s="216"/>
      <c r="BF216" s="216"/>
      <c r="BG216" s="215"/>
      <c r="BH216" s="132"/>
      <c r="BJ216" s="195"/>
      <c r="BK216" s="195"/>
      <c r="BL216" s="195"/>
      <c r="BM216" s="170"/>
      <c r="BT216" s="174"/>
      <c r="BV216" s="135"/>
      <c r="BW216" s="135"/>
      <c r="BX216" s="135"/>
      <c r="BY216" s="151">
        <v>56</v>
      </c>
    </row>
    <row r="217" spans="41:77" ht="19.95" customHeight="1">
      <c r="AP217" s="132"/>
      <c r="AQ217" s="132"/>
      <c r="AR217" s="139"/>
      <c r="AS217" s="281" t="s">
        <v>315</v>
      </c>
      <c r="AT217" s="276" t="str">
        <f>IF(AA3&gt;0,IF(J37&gt;0,IF(L37&gt;0,DATEVALUE(AA3-1 &amp; "/" &amp; J37 &amp; "/" &amp; L37)," ")," ")," ")</f>
        <v xml:space="preserve"> </v>
      </c>
      <c r="AU217" s="282" t="str">
        <f>IF(AA3&gt;0,IF(O37&gt;0,IF(Q37&gt;0,DATEVALUE(AA3-1 &amp; "/" &amp; O37 &amp; "/" &amp; Q37)," ")," ")," ")</f>
        <v xml:space="preserve"> </v>
      </c>
      <c r="AV217" s="240"/>
      <c r="AW217" s="240"/>
      <c r="AX217" s="240"/>
      <c r="AY217" s="240"/>
      <c r="AZ217" s="240"/>
      <c r="BA217" s="218"/>
      <c r="BB217" s="240"/>
      <c r="BC217" s="132"/>
      <c r="BD217" s="198"/>
      <c r="BE217" s="216"/>
      <c r="BF217" s="216"/>
      <c r="BG217" s="215"/>
      <c r="BH217" s="132"/>
      <c r="BJ217" s="195"/>
      <c r="BK217" s="195"/>
      <c r="BL217" s="195"/>
      <c r="BM217" s="170"/>
      <c r="BT217" s="174"/>
      <c r="BV217" s="135"/>
      <c r="BW217" s="135"/>
      <c r="BX217" s="135"/>
      <c r="BY217" s="151">
        <v>57</v>
      </c>
    </row>
    <row r="218" spans="41:77" ht="19.95" customHeight="1">
      <c r="AP218" s="132"/>
      <c r="AQ218" s="132"/>
      <c r="AR218" s="139"/>
      <c r="AT218" s="156" t="s">
        <v>300</v>
      </c>
      <c r="AU218" s="156" t="s">
        <v>301</v>
      </c>
      <c r="AV218" s="156" t="s">
        <v>190</v>
      </c>
      <c r="AW218" s="911" t="s">
        <v>302</v>
      </c>
      <c r="AX218" s="911"/>
      <c r="BA218" s="499"/>
      <c r="BB218" s="499"/>
      <c r="BC218" s="499"/>
      <c r="BD218" s="219"/>
      <c r="BH218" s="132"/>
      <c r="BJ218" s="195"/>
      <c r="BK218" s="195"/>
      <c r="BL218" s="195"/>
      <c r="BM218" s="170"/>
      <c r="BT218" s="174"/>
      <c r="BV218" s="135"/>
      <c r="BW218" s="135"/>
      <c r="BX218" s="135"/>
      <c r="BY218" s="151">
        <v>58</v>
      </c>
    </row>
    <row r="219" spans="41:77" ht="19.95" customHeight="1">
      <c r="AQ219" s="132"/>
      <c r="AR219" s="139"/>
      <c r="AS219" s="238" t="s">
        <v>312</v>
      </c>
      <c r="AT219" s="276" t="str">
        <f>IF(AT214&gt;0,IF(AT216&gt;0,IF(AT214&gt;AT216,AT216,AT217)," ")," ")</f>
        <v xml:space="preserve"> </v>
      </c>
      <c r="AU219" s="276" t="str">
        <f>IF(AT214&gt;0,IF(AU216&gt;0,IF(AT214&gt;AU216,AU216,AU217)," ")," ")</f>
        <v xml:space="preserve"> </v>
      </c>
      <c r="AV219" s="220" t="str">
        <f>IF(AT219&lt;&gt;" ",IF(AU219&lt;&gt;" ",IF(AT219&gt;AU219,"不整合",IF(AU219-AT219+1&gt;62," ",IF(AU219-AT219+1&gt;0,AU219-AT219+1," ")))," ")," ")</f>
        <v xml:space="preserve"> </v>
      </c>
      <c r="AW219" s="911"/>
      <c r="AX219" s="911"/>
      <c r="AY219" s="870" t="str">
        <f>IF(AV219=" "," ",IF(AV219="不整合","不整合",IF(BA213&gt;_0時間,BA213/AV219*28," ")))</f>
        <v xml:space="preserve"> </v>
      </c>
      <c r="AZ219" s="912"/>
      <c r="BA219" s="915" t="s">
        <v>507</v>
      </c>
      <c r="BB219" s="916"/>
      <c r="BC219" s="917"/>
      <c r="BD219" s="877">
        <f>IF(AO168=" ",IF(AV219=" ",_0時間,IF(AY219=" ",_0時間,IF(AY219&gt;_5時間*BA200*4,_5時間*BA200*4,AY219))),_0時間)</f>
        <v>0</v>
      </c>
      <c r="BE219" s="871"/>
      <c r="BH219" s="132"/>
      <c r="BJ219" s="195"/>
      <c r="BK219" s="195"/>
      <c r="BL219" s="195"/>
      <c r="BM219" s="170"/>
      <c r="BT219" s="174"/>
      <c r="BV219" s="135"/>
      <c r="BW219" s="135"/>
      <c r="BX219" s="135"/>
      <c r="BY219" s="151">
        <v>59</v>
      </c>
    </row>
    <row r="220" spans="41:77" ht="19.95" customHeight="1">
      <c r="AQ220" s="132"/>
      <c r="AR220" s="139"/>
      <c r="AS220" s="164"/>
      <c r="AT220" s="164"/>
      <c r="AU220" s="164"/>
      <c r="AV220" s="165"/>
      <c r="AW220" s="911"/>
      <c r="AX220" s="911"/>
      <c r="BA220" s="499"/>
      <c r="BB220" s="499"/>
      <c r="BC220" s="499"/>
      <c r="BD220" s="219"/>
      <c r="BH220" s="132"/>
      <c r="BJ220" s="195"/>
      <c r="BK220" s="195"/>
      <c r="BL220" s="195"/>
      <c r="BM220" s="170"/>
      <c r="BT220" s="174"/>
    </row>
    <row r="221" spans="41:77" ht="19.95" customHeight="1">
      <c r="AQ221" s="132"/>
      <c r="AR221" s="139"/>
      <c r="AS221" s="889" t="s">
        <v>278</v>
      </c>
      <c r="AU221" s="171"/>
      <c r="AV221" s="171"/>
      <c r="BA221" s="221"/>
      <c r="BB221" s="221"/>
      <c r="BC221" s="221"/>
      <c r="BD221" s="221"/>
      <c r="BH221" s="132"/>
      <c r="BJ221" s="195"/>
      <c r="BK221" s="195"/>
      <c r="BL221" s="195"/>
      <c r="BM221" s="170"/>
      <c r="BT221" s="174"/>
    </row>
    <row r="222" spans="41:77" ht="19.95" customHeight="1">
      <c r="AQ222" s="132"/>
      <c r="AR222" s="139"/>
      <c r="AS222" s="890"/>
      <c r="AT222" s="222"/>
      <c r="AU222" s="891" t="s">
        <v>279</v>
      </c>
      <c r="AV222" s="892"/>
      <c r="AW222" s="893"/>
      <c r="AX222" s="891" t="s">
        <v>280</v>
      </c>
      <c r="AY222" s="892"/>
      <c r="AZ222" s="893"/>
      <c r="BA222" s="202" t="s">
        <v>281</v>
      </c>
      <c r="BB222" s="202" t="s">
        <v>282</v>
      </c>
      <c r="BC222" s="891" t="s">
        <v>168</v>
      </c>
      <c r="BD222" s="893"/>
      <c r="BE222" s="222"/>
      <c r="BF222" s="222"/>
      <c r="BG222" s="223"/>
      <c r="BH222" s="132"/>
      <c r="BJ222" s="195"/>
      <c r="BK222" s="195"/>
      <c r="BL222" s="195"/>
      <c r="BM222" s="170"/>
      <c r="BT222" s="174"/>
    </row>
    <row r="223" spans="41:77" ht="19.95" customHeight="1">
      <c r="AQ223" s="132"/>
      <c r="AR223" s="139"/>
      <c r="AS223" s="178">
        <f>IF(BA200&gt;=3,IF(BA200&lt;=7,1,99),99)</f>
        <v>99</v>
      </c>
      <c r="AT223" s="164" t="s">
        <v>303</v>
      </c>
      <c r="AU223" s="178">
        <f>IF(AO184=" ",IF(AT214&lt;&gt;" ",IF(AO177=" ",IF(AO176=" ",IF(AO170=" ",IF(AO169=" ",IF(AO168=" ",IF(BA201&lt;&gt;" ",IF(BC201="要件外"," ",IF(BC201="算定不可"," ",IF(BA200&gt;=5,IF(BF203&gt;_155時間,1,IF(BF203&gt;_140時間,2,IF(BF203&gt;_120時間,3,IF(BF203&gt;_100時間,4,IF(BF203&gt;=_80時間,5,99))))),IF(BA200=4,IF(BF203&gt;_124時間,6,IF(BF203&gt;_112時間,7,IF(BF203&gt;_96時間,8,IF(BF203&gt;_80時間,9,IF(BF203&gt;=_64時間,10,99))))),IF(BA200=3,IF(BF203&gt;_93時間,11,IF(BF203&gt;_84時間,12,IF(BF203&gt;_72時間,13,IF(BF203&gt;_60時間,14,IF(BF203&gt;=_48時間,15,99))))),99))))),98),98),98),98),98),98),98),98)</f>
        <v>98</v>
      </c>
      <c r="AV223" s="204" t="str">
        <f>IF(AU223&lt;98,VLOOKUP(AU223,BI160:BK175,2,TRUE),IF(AU223&lt;99,"算定不可","要件外"))</f>
        <v>算定不可</v>
      </c>
      <c r="AW223" s="178" t="str">
        <f>IF(AU223&lt;98,VLOOKUP(AU223,BI160:BK175,3,TRUE)," ")</f>
        <v xml:space="preserve"> </v>
      </c>
      <c r="AX223" s="205">
        <f>IF(AO184=" ",IF(AO177=" ",IF(AO176=" ",IF(AO170=" ",IF(AO169=" ",IF(AO168=" ",IF(AY208="不整合"," ",IF(AY208=" "," ",IF(AS223=1,IF(AU223&lt;11,IF(AZ208&gt;_20時間,1,IF(AY208&gt;_18時間,2,IF(AY208&gt;_15時間,3,IF(AY208&gt;=_12時間,4,5)))),IF(AY208&gt;_18時間,1,IF(AY208&gt;_15時間,2,IF(AY208&gt;=_12時間,3,4)))),99))),98),98),98),98),98),98)</f>
        <v>99</v>
      </c>
      <c r="AY223" s="205" t="str">
        <f>IF(AX223&lt;98,IF(AU223&lt;11,VLOOKUP(AX223,BM160:BO164,2,TRUE),VLOOKUP(AX223,BM167:BO170,2,TRUE))," ")</f>
        <v xml:space="preserve"> </v>
      </c>
      <c r="AZ223" s="162" t="str">
        <f>IF(AX223&lt;99,IF(AU223&lt;11,VLOOKUP(AX223,BM160:BO164,3,TRUE),VLOOKUP(AX223,BM167:BO170,3,TRUE))," ")</f>
        <v xml:space="preserve"> </v>
      </c>
      <c r="BA223" s="162" t="str">
        <f>IF(BC201="要件外"," ",IF(AW223&lt;&gt;" ",IF(AZ223&lt;&gt;" ",AW223+AZ223," ")," "))</f>
        <v xml:space="preserve"> </v>
      </c>
      <c r="BB223" s="206" t="str">
        <f>IF(AO168=" ",IF(BC201="要件外"," ",IF(BA200&lt;&gt;" ",IF(BA200&gt;=5,"1（週５日）",IF(BA200=4,"2（週４日）",IF(BA200=3,"3（週３日）"," ")))," "))," ")</f>
        <v xml:space="preserve"> </v>
      </c>
      <c r="BC223" s="896" t="str">
        <f>IF(AS223=" "," ",IF(AV223=" "," ",IF(AV223="要件外","要件外",IF(AV223="算定不可","算定不可",_xlfn.CONCAT(AV223," - ",AY223)))))</f>
        <v>算定不可</v>
      </c>
      <c r="BD223" s="897"/>
      <c r="BE223" s="224"/>
      <c r="BF223" s="224"/>
      <c r="BG223" s="165"/>
      <c r="BH223" s="132"/>
      <c r="BJ223" s="195"/>
      <c r="BK223" s="195"/>
      <c r="BL223" s="195"/>
      <c r="BM223" s="170"/>
      <c r="BT223" s="174"/>
    </row>
    <row r="224" spans="41:77" ht="19.95" customHeight="1">
      <c r="AQ224" s="132"/>
      <c r="AR224" s="139"/>
      <c r="AS224" s="139"/>
      <c r="AT224" s="225"/>
      <c r="AU224" s="195"/>
      <c r="AV224" s="139"/>
      <c r="AW224" s="139"/>
      <c r="AX224" s="139"/>
      <c r="AY224" s="139"/>
      <c r="AZ224" s="139"/>
      <c r="BA224" s="139"/>
      <c r="BB224" s="139"/>
      <c r="BC224" s="139"/>
      <c r="BD224" s="139"/>
      <c r="BE224" s="139"/>
      <c r="BF224" s="139"/>
      <c r="BG224" s="139"/>
      <c r="BH224" s="132"/>
      <c r="BJ224" s="195"/>
      <c r="BK224" s="195"/>
      <c r="BL224" s="195"/>
      <c r="BM224" s="170"/>
      <c r="BT224" s="174"/>
    </row>
    <row r="225" spans="43:72" ht="19.95" customHeight="1">
      <c r="AQ225" s="132"/>
      <c r="AR225" s="132" t="s">
        <v>321</v>
      </c>
      <c r="AS225" s="132"/>
      <c r="AT225" s="132"/>
      <c r="AU225" s="132"/>
      <c r="AV225" s="132"/>
      <c r="AW225" s="132"/>
      <c r="AX225" s="132"/>
      <c r="AY225" s="132"/>
      <c r="AZ225" s="132"/>
      <c r="BA225" s="195"/>
      <c r="BB225" s="195"/>
      <c r="BC225" s="132"/>
      <c r="BD225" s="132"/>
      <c r="BE225" s="132"/>
      <c r="BF225" s="132"/>
      <c r="BG225" s="132"/>
      <c r="BH225" s="139"/>
      <c r="BJ225" s="195"/>
      <c r="BK225" s="195"/>
      <c r="BL225" s="195"/>
      <c r="BM225" s="170"/>
      <c r="BT225" s="174"/>
    </row>
    <row r="226" spans="43:72" ht="19.95" customHeight="1">
      <c r="AQ226" s="132"/>
      <c r="AR226" s="139"/>
      <c r="AT226" s="279" t="s">
        <v>300</v>
      </c>
      <c r="AU226" s="279" t="s">
        <v>301</v>
      </c>
      <c r="AV226" s="279" t="s">
        <v>322</v>
      </c>
      <c r="AW226" s="279" t="s">
        <v>323</v>
      </c>
      <c r="AX226" s="132"/>
      <c r="AY226" s="132" t="s">
        <v>324</v>
      </c>
      <c r="AZ226" s="132"/>
      <c r="BA226" s="134"/>
      <c r="BB226" s="134"/>
      <c r="BC226" s="134"/>
      <c r="BD226" s="139"/>
      <c r="BE226" s="139"/>
      <c r="BF226" s="139"/>
      <c r="BG226" s="139"/>
      <c r="BH226" s="139"/>
      <c r="BJ226" s="195"/>
      <c r="BK226" s="195"/>
      <c r="BL226" s="195"/>
      <c r="BM226" s="170"/>
      <c r="BT226" s="174"/>
    </row>
    <row r="227" spans="43:72" ht="19.95" customHeight="1">
      <c r="AQ227" s="132"/>
      <c r="AR227" s="139"/>
      <c r="AS227" s="132" t="s">
        <v>325</v>
      </c>
      <c r="AT227" s="276" t="str">
        <f>IF(T47&gt;0,IF(W47&gt;0,IF(Y47&gt;0,DATEVALUE(T47 &amp; "/" &amp; W47 &amp; "/" &amp; Y47)," ")," ")," ")</f>
        <v xml:space="preserve"> </v>
      </c>
      <c r="AU227" s="276" t="str">
        <f>IF(AB47&gt;0,IF(AE47&gt;0,IF(AG47&gt;0,DATEVALUE(AB47 &amp; "/" &amp; AE47 &amp; "/" &amp; AG47)," ")," ")," ")</f>
        <v xml:space="preserve"> </v>
      </c>
      <c r="AV227" s="276" t="str">
        <f>IF(AT214&lt;DATEVALUE("2026/4/1"),DATEVALUE("2026/6/1"),AT214)</f>
        <v xml:space="preserve"> </v>
      </c>
      <c r="AW227" s="178" t="str">
        <f>IF(AT227=" "," ",IF(AU227=" ",IF(AV227&gt;=AT227,1,0),IF(AV227&gt;=AT227,IF(AV227&lt;=AU227,1,0),0)))</f>
        <v xml:space="preserve"> </v>
      </c>
      <c r="AX227" s="132"/>
      <c r="AY227" s="178" t="str">
        <f>IF(AW227&lt;&gt;" ",IF(AW227=1,"該当","非該当")," ")</f>
        <v xml:space="preserve"> </v>
      </c>
      <c r="AZ227" s="132"/>
      <c r="BA227" s="134"/>
      <c r="BB227" s="134"/>
      <c r="BC227" s="134"/>
      <c r="BD227" s="139"/>
      <c r="BE227" s="139"/>
      <c r="BF227" s="139"/>
      <c r="BG227" s="139"/>
      <c r="BH227" s="139"/>
      <c r="BJ227" s="195"/>
      <c r="BK227" s="195"/>
      <c r="BL227" s="195"/>
      <c r="BM227" s="170"/>
      <c r="BT227" s="174"/>
    </row>
    <row r="228" spans="43:72" ht="19.95" customHeight="1">
      <c r="AQ228" s="132"/>
      <c r="AR228" s="139"/>
      <c r="AT228" s="279" t="s">
        <v>326</v>
      </c>
      <c r="AU228" s="278"/>
      <c r="AV228" s="139"/>
      <c r="AW228" s="132"/>
      <c r="AX228" s="139"/>
      <c r="AY228" s="134"/>
      <c r="AZ228" s="139"/>
      <c r="BA228" s="134"/>
      <c r="BB228" s="261"/>
      <c r="BC228" s="134"/>
      <c r="BD228" s="139"/>
      <c r="BE228" s="139"/>
      <c r="BF228" s="139"/>
      <c r="BG228" s="139"/>
      <c r="BH228" s="195"/>
      <c r="BJ228" s="195"/>
      <c r="BK228" s="195"/>
      <c r="BL228" s="195"/>
      <c r="BM228" s="170"/>
      <c r="BT228" s="174"/>
    </row>
    <row r="229" spans="43:72" ht="19.95" customHeight="1">
      <c r="AQ229" s="132"/>
      <c r="AR229" s="139"/>
      <c r="AT229" s="178" t="str">
        <f>IF(I47&lt;&gt;"☑",IF(L47="☑",IF(AT214&lt;&gt;" ",IF(AT214&gt;=AT227,1,99)," ")," "),IF(L47&lt;&gt;"☑",IF(AT214&lt;&gt;" ",IF(AT214&lt;AT227,2,99)," "),99))</f>
        <v xml:space="preserve"> </v>
      </c>
      <c r="AU229" s="138" t="s">
        <v>509</v>
      </c>
      <c r="AV229" s="139"/>
      <c r="AW229" s="132"/>
      <c r="AX229" s="355"/>
      <c r="AY229" s="355"/>
      <c r="AZ229" s="216"/>
      <c r="BA229" s="216"/>
      <c r="BB229" s="216"/>
      <c r="BC229" s="906"/>
      <c r="BD229" s="906"/>
      <c r="BE229" s="216"/>
      <c r="BF229" s="216"/>
      <c r="BG229" s="216"/>
      <c r="BH229" s="195"/>
      <c r="BJ229" s="195"/>
      <c r="BK229" s="195"/>
      <c r="BL229" s="195"/>
      <c r="BM229" s="170"/>
      <c r="BT229" s="174"/>
    </row>
    <row r="230" spans="43:72" ht="19.95" customHeight="1">
      <c r="AQ230" s="132"/>
      <c r="AR230" s="139"/>
      <c r="AS230" s="195"/>
      <c r="AX230" s="355"/>
      <c r="AY230" s="198"/>
      <c r="AZ230" s="216"/>
      <c r="BA230" s="216"/>
      <c r="BB230" s="216"/>
      <c r="BC230" s="906"/>
      <c r="BD230" s="906"/>
      <c r="BE230" s="222"/>
      <c r="BF230" s="222"/>
      <c r="BG230" s="223"/>
      <c r="BH230" s="195"/>
      <c r="BJ230" s="195"/>
      <c r="BK230" s="195"/>
      <c r="BL230" s="195"/>
      <c r="BM230" s="170"/>
      <c r="BT230" s="174"/>
    </row>
    <row r="231" spans="43:72" ht="19.95" customHeight="1">
      <c r="AQ231" s="132"/>
      <c r="AR231" s="139"/>
      <c r="AS231" s="262"/>
      <c r="AX231" s="264"/>
      <c r="AY231" s="264"/>
      <c r="AZ231" s="265"/>
      <c r="BA231" s="265"/>
      <c r="BB231" s="199"/>
      <c r="BC231" s="199"/>
      <c r="BD231" s="266"/>
      <c r="BE231" s="267"/>
      <c r="BF231" s="267"/>
      <c r="BG231" s="199"/>
      <c r="BH231" s="195"/>
      <c r="BJ231" s="195"/>
      <c r="BK231" s="195"/>
      <c r="BL231" s="195"/>
      <c r="BM231" s="170"/>
      <c r="BT231" s="174"/>
    </row>
    <row r="232" spans="43:72" ht="19.95" customHeight="1">
      <c r="AQ232" s="132"/>
      <c r="AR232" s="195"/>
      <c r="AS232" s="134"/>
      <c r="AT232" s="263"/>
      <c r="AU232" s="263"/>
      <c r="AV232" s="914"/>
      <c r="AW232" s="914"/>
      <c r="AX232" s="264"/>
      <c r="AY232" s="264"/>
      <c r="AZ232" s="265"/>
      <c r="BA232" s="265"/>
      <c r="BB232" s="165"/>
      <c r="BC232" s="199"/>
      <c r="BD232" s="266"/>
      <c r="BE232" s="267"/>
      <c r="BF232" s="267"/>
      <c r="BG232" s="199"/>
      <c r="BH232" s="195"/>
      <c r="BJ232" s="195"/>
      <c r="BK232" s="195"/>
      <c r="BL232" s="195"/>
      <c r="BM232" s="170"/>
      <c r="BT232" s="174"/>
    </row>
    <row r="233" spans="43:72" ht="19.95" customHeight="1">
      <c r="AQ233" s="132"/>
      <c r="AR233" s="139"/>
      <c r="AS233" s="195"/>
      <c r="AT233" s="222"/>
      <c r="AU233" s="200"/>
      <c r="AV233" s="222"/>
      <c r="AW233" s="222"/>
      <c r="AX233" s="268"/>
      <c r="AY233" s="226"/>
      <c r="AZ233" s="216"/>
      <c r="BA233" s="907"/>
      <c r="BB233" s="907"/>
      <c r="BC233" s="907"/>
      <c r="BD233" s="269"/>
      <c r="BE233" s="222"/>
      <c r="BF233" s="222"/>
      <c r="BG233" s="270"/>
      <c r="BH233" s="195"/>
      <c r="BJ233" s="195"/>
      <c r="BK233" s="195"/>
      <c r="BL233" s="195"/>
      <c r="BM233" s="170"/>
      <c r="BT233" s="174"/>
    </row>
    <row r="234" spans="43:72" ht="19.95" customHeight="1">
      <c r="AQ234" s="132"/>
      <c r="AR234" s="139"/>
      <c r="AS234" s="195"/>
      <c r="AT234" s="222"/>
      <c r="AU234" s="200"/>
      <c r="AV234" s="222"/>
      <c r="AW234" s="222"/>
      <c r="AX234" s="268"/>
      <c r="AY234" s="226"/>
      <c r="AZ234" s="216"/>
      <c r="BA234" s="907"/>
      <c r="BB234" s="907"/>
      <c r="BC234" s="907"/>
      <c r="BD234" s="269"/>
      <c r="BE234" s="222"/>
      <c r="BF234" s="222"/>
      <c r="BG234" s="270"/>
      <c r="BH234" s="195"/>
      <c r="BT234" s="174"/>
    </row>
    <row r="235" spans="43:72" ht="19.95" customHeight="1">
      <c r="AR235" s="139"/>
      <c r="AS235" s="908"/>
      <c r="AT235" s="222"/>
      <c r="AU235" s="200"/>
      <c r="AV235" s="222"/>
      <c r="AW235" s="222"/>
      <c r="AX235" s="268"/>
      <c r="AY235" s="226"/>
      <c r="AZ235" s="216"/>
      <c r="BA235" s="216"/>
      <c r="BB235" s="216"/>
      <c r="BC235" s="271"/>
      <c r="BD235" s="269"/>
      <c r="BE235" s="222"/>
      <c r="BF235" s="271"/>
      <c r="BG235" s="269"/>
      <c r="BH235" s="195"/>
      <c r="BT235" s="174"/>
    </row>
    <row r="236" spans="43:72" ht="19.95" customHeight="1">
      <c r="AR236" s="139"/>
      <c r="AS236" s="908"/>
      <c r="AT236" s="139"/>
      <c r="AU236" s="139"/>
      <c r="AV236" s="139"/>
      <c r="AW236" s="139"/>
      <c r="AX236" s="262"/>
      <c r="AY236" s="134"/>
      <c r="AZ236" s="272"/>
      <c r="BA236" s="272"/>
      <c r="BB236" s="199"/>
      <c r="BC236" s="199"/>
      <c r="BD236" s="266"/>
      <c r="BE236" s="267"/>
      <c r="BF236" s="267"/>
      <c r="BG236" s="199"/>
      <c r="BH236" s="195"/>
      <c r="BT236" s="174"/>
    </row>
    <row r="237" spans="43:72" ht="19.95" customHeight="1">
      <c r="AR237" s="139"/>
      <c r="AS237" s="909"/>
      <c r="AT237" s="909"/>
      <c r="AU237" s="909"/>
      <c r="AV237" s="909"/>
      <c r="AW237" s="909"/>
      <c r="AX237" s="909"/>
      <c r="AY237" s="139"/>
      <c r="AZ237" s="139"/>
      <c r="BA237" s="907"/>
      <c r="BB237" s="907"/>
      <c r="BC237" s="907"/>
      <c r="BD237" s="241"/>
      <c r="BE237" s="913"/>
      <c r="BF237" s="913"/>
      <c r="BG237" s="273"/>
      <c r="BH237" s="195"/>
      <c r="BT237" s="174"/>
    </row>
    <row r="238" spans="43:72" ht="19.95" customHeight="1">
      <c r="AR238" s="139"/>
      <c r="AS238" s="909"/>
      <c r="AT238" s="909"/>
      <c r="AU238" s="909"/>
      <c r="AV238" s="909"/>
      <c r="AW238" s="909"/>
      <c r="AX238" s="909"/>
      <c r="AY238" s="139"/>
      <c r="AZ238" s="134"/>
      <c r="BA238" s="216"/>
      <c r="BB238" s="195"/>
      <c r="BC238" s="168"/>
      <c r="BD238" s="241"/>
      <c r="BE238" s="195"/>
      <c r="BF238" s="139"/>
      <c r="BG238" s="241"/>
      <c r="BH238" s="195"/>
      <c r="BT238" s="174"/>
    </row>
    <row r="239" spans="43:72" ht="19.95" customHeight="1">
      <c r="AR239" s="139"/>
      <c r="AS239" s="909"/>
      <c r="AT239" s="909"/>
      <c r="AU239" s="909"/>
      <c r="AV239" s="909"/>
      <c r="AW239" s="909"/>
      <c r="AX239" s="909"/>
      <c r="AY239" s="241"/>
      <c r="AZ239" s="241"/>
      <c r="BA239" s="907"/>
      <c r="BB239" s="907"/>
      <c r="BC239" s="907"/>
      <c r="BD239" s="273"/>
      <c r="BE239" s="913"/>
      <c r="BF239" s="913"/>
      <c r="BG239" s="274"/>
      <c r="BH239" s="195"/>
      <c r="BT239" s="174"/>
    </row>
    <row r="240" spans="43:72" ht="19.95" customHeight="1">
      <c r="AR240" s="139"/>
      <c r="AS240" s="909"/>
      <c r="AT240" s="909"/>
      <c r="AU240" s="909"/>
      <c r="AV240" s="909"/>
      <c r="AW240" s="909"/>
      <c r="AX240" s="909"/>
      <c r="AY240" s="241"/>
      <c r="AZ240" s="241"/>
      <c r="BA240" s="216"/>
      <c r="BB240" s="195"/>
      <c r="BC240" s="168"/>
      <c r="BD240" s="241"/>
      <c r="BE240" s="195"/>
      <c r="BF240" s="168"/>
      <c r="BG240" s="241"/>
      <c r="BH240" s="195"/>
      <c r="BT240" s="174"/>
    </row>
    <row r="241" spans="44:72" ht="19.95" customHeight="1">
      <c r="AR241" s="139"/>
      <c r="AS241" s="229"/>
      <c r="AT241" s="229"/>
      <c r="AU241" s="229"/>
      <c r="AV241" s="229"/>
      <c r="AW241" s="229"/>
      <c r="AX241" s="229"/>
      <c r="AY241" s="139"/>
      <c r="AZ241" s="907"/>
      <c r="BA241" s="907"/>
      <c r="BB241" s="907"/>
      <c r="BC241" s="907"/>
      <c r="BD241" s="273"/>
      <c r="BE241" s="195"/>
      <c r="BF241" s="195"/>
      <c r="BG241" s="273"/>
      <c r="BH241" s="195"/>
      <c r="BT241" s="174"/>
    </row>
    <row r="242" spans="44:72" ht="19.95" customHeight="1">
      <c r="AR242" s="195"/>
      <c r="AS242" s="195"/>
      <c r="AT242" s="134"/>
      <c r="AU242" s="134"/>
      <c r="AV242" s="134"/>
      <c r="AW242" s="134"/>
      <c r="AX242" s="229"/>
      <c r="AY242" s="139"/>
      <c r="AZ242" s="139"/>
      <c r="BA242" s="216"/>
      <c r="BB242" s="195"/>
      <c r="BC242" s="168"/>
      <c r="BD242" s="241"/>
      <c r="BE242" s="195"/>
      <c r="BF242" s="168"/>
      <c r="BG242" s="241"/>
      <c r="BH242" s="195"/>
      <c r="BT242" s="174"/>
    </row>
    <row r="243" spans="44:72" ht="19.95" customHeight="1">
      <c r="AR243" s="195"/>
      <c r="AS243" s="195"/>
      <c r="AT243" s="260"/>
      <c r="AU243" s="275"/>
      <c r="AV243" s="260"/>
      <c r="AW243" s="134"/>
      <c r="AX243" s="138"/>
      <c r="AY243" s="139"/>
      <c r="AZ243" s="139"/>
      <c r="BA243" s="216"/>
      <c r="BB243" s="195"/>
      <c r="BC243" s="139"/>
      <c r="BD243" s="139"/>
      <c r="BE243" s="195"/>
      <c r="BF243" s="195"/>
      <c r="BG243" s="195"/>
      <c r="BH243" s="195"/>
      <c r="BT243" s="174"/>
    </row>
    <row r="244" spans="44:72" ht="19.95" customHeight="1">
      <c r="AR244" s="195"/>
      <c r="AS244" s="229"/>
      <c r="AT244" s="229"/>
      <c r="AU244" s="229"/>
      <c r="AV244" s="229"/>
      <c r="AW244" s="229"/>
      <c r="AX244" s="229"/>
      <c r="AY244" s="139"/>
      <c r="AZ244" s="134"/>
      <c r="BA244" s="216"/>
      <c r="BB244" s="195"/>
      <c r="BC244" s="139"/>
      <c r="BD244" s="139"/>
      <c r="BE244" s="195"/>
      <c r="BF244" s="195"/>
      <c r="BG244" s="195"/>
      <c r="BH244" s="195"/>
      <c r="BT244" s="174"/>
    </row>
    <row r="245" spans="44:72" ht="19.95" customHeight="1">
      <c r="AR245" s="195"/>
      <c r="AS245" s="229"/>
      <c r="AT245" s="907"/>
      <c r="AU245" s="907"/>
      <c r="AV245" s="907"/>
      <c r="AW245" s="907"/>
      <c r="AX245" s="907"/>
      <c r="AY245" s="241"/>
      <c r="AZ245" s="241"/>
      <c r="BA245" s="195"/>
      <c r="BB245" s="195"/>
      <c r="BC245" s="139"/>
      <c r="BD245" s="139"/>
      <c r="BE245" s="195"/>
      <c r="BF245" s="195"/>
      <c r="BG245" s="195"/>
      <c r="BH245" s="195"/>
      <c r="BT245" s="174"/>
    </row>
    <row r="246" spans="44:72" ht="19.95" customHeight="1">
      <c r="AR246" s="195"/>
      <c r="AS246" s="229"/>
      <c r="AT246" s="227"/>
      <c r="AU246" s="227"/>
      <c r="AV246" s="227"/>
      <c r="AW246" s="227"/>
      <c r="AX246" s="227"/>
      <c r="AY246" s="241"/>
      <c r="AZ246" s="241"/>
      <c r="BA246" s="195"/>
      <c r="BB246" s="195"/>
      <c r="BC246" s="139"/>
      <c r="BD246" s="139"/>
      <c r="BE246" s="195"/>
      <c r="BF246" s="195"/>
      <c r="BG246" s="195"/>
      <c r="BH246" s="241"/>
      <c r="BT246" s="174"/>
    </row>
    <row r="247" spans="44:72" ht="19.95" customHeight="1">
      <c r="AR247" s="195"/>
      <c r="AS247" s="229"/>
      <c r="AT247" s="227"/>
      <c r="AU247" s="227"/>
      <c r="AV247" s="227"/>
      <c r="AW247" s="227"/>
      <c r="AX247" s="227"/>
      <c r="AY247" s="241"/>
      <c r="AZ247" s="241"/>
      <c r="BA247" s="886"/>
      <c r="BB247" s="886"/>
      <c r="BC247" s="886"/>
      <c r="BD247" s="886"/>
      <c r="BE247" s="886"/>
      <c r="BF247" s="886"/>
      <c r="BG247" s="241"/>
      <c r="BH247" s="195"/>
      <c r="BT247" s="174"/>
    </row>
    <row r="248" spans="44:72" ht="19.95" customHeight="1">
      <c r="AR248" s="195"/>
      <c r="AS248" s="229"/>
      <c r="AT248" s="907"/>
      <c r="AU248" s="907"/>
      <c r="AV248" s="907"/>
      <c r="AW248" s="907"/>
      <c r="AX248" s="907"/>
      <c r="AY248" s="210"/>
      <c r="AZ248" s="241"/>
      <c r="BA248" s="216"/>
      <c r="BB248" s="195"/>
      <c r="BC248" s="139"/>
      <c r="BD248" s="139"/>
      <c r="BE248" s="195"/>
      <c r="BF248" s="195"/>
      <c r="BG248" s="195"/>
      <c r="BH248" s="195"/>
      <c r="BT248" s="174"/>
    </row>
    <row r="249" spans="44:72" ht="19.95" customHeight="1">
      <c r="AS249" s="229"/>
      <c r="AT249" s="907"/>
      <c r="AU249" s="907"/>
      <c r="AV249" s="907"/>
      <c r="AW249" s="907"/>
      <c r="AX249" s="907"/>
      <c r="AY249" s="210"/>
      <c r="AZ249" s="241"/>
      <c r="BA249" s="216"/>
      <c r="BB249" s="195"/>
      <c r="BC249" s="139"/>
      <c r="BD249" s="139"/>
      <c r="BE249" s="195"/>
      <c r="BF249" s="195"/>
      <c r="BG249" s="195"/>
    </row>
    <row r="250" spans="44:72" ht="19.95" customHeight="1">
      <c r="AS250" s="228"/>
      <c r="AT250" s="171"/>
      <c r="AU250" s="171"/>
      <c r="AV250" s="171"/>
      <c r="AW250" s="171"/>
      <c r="AX250" s="171"/>
      <c r="AY250" s="210"/>
      <c r="AZ250" s="160"/>
    </row>
    <row r="251" spans="44:72" ht="19.95" customHeight="1">
      <c r="AS251" s="228"/>
      <c r="AT251" s="171"/>
      <c r="AU251" s="171"/>
      <c r="AV251" s="171"/>
      <c r="AW251" s="171"/>
      <c r="AX251" s="171"/>
      <c r="AY251" s="210"/>
      <c r="AZ251" s="160"/>
      <c r="BA251" s="173"/>
      <c r="BC251" s="132"/>
      <c r="BD251" s="132"/>
    </row>
    <row r="252" spans="44:72" ht="19.95" customHeight="1">
      <c r="AS252" s="878"/>
      <c r="AT252" s="878"/>
      <c r="AU252" s="878"/>
      <c r="AV252" s="878"/>
      <c r="AW252" s="878"/>
      <c r="AX252" s="878"/>
      <c r="AY252" s="134"/>
      <c r="AZ252" s="195"/>
      <c r="BA252" s="239"/>
      <c r="BB252" s="134"/>
      <c r="BC252" s="139"/>
      <c r="BD252" s="139"/>
    </row>
    <row r="253" spans="44:72" ht="19.95" customHeight="1">
      <c r="AS253" s="229"/>
      <c r="AT253" s="227"/>
      <c r="AU253" s="227"/>
      <c r="AV253" s="227"/>
      <c r="AW253" s="227"/>
      <c r="AX253" s="227"/>
      <c r="AY253" s="210"/>
      <c r="AZ253" s="241"/>
      <c r="BA253" s="216"/>
      <c r="BB253" s="195"/>
      <c r="BC253" s="139"/>
      <c r="BD253" s="139"/>
    </row>
    <row r="254" spans="44:72" ht="19.95" customHeight="1">
      <c r="AS254" s="778"/>
      <c r="AT254" s="778"/>
      <c r="AU254" s="778"/>
      <c r="AV254" s="778"/>
      <c r="AW254" s="878"/>
      <c r="AX254" s="878"/>
      <c r="AY254" s="878"/>
      <c r="AZ254" s="878"/>
      <c r="BA254" s="918"/>
      <c r="BB254" s="919"/>
      <c r="BC254" s="198"/>
      <c r="BD254" s="198"/>
    </row>
    <row r="255" spans="44:72" ht="19.95" customHeight="1">
      <c r="AS255" s="778"/>
      <c r="AT255" s="778"/>
      <c r="AU255" s="778"/>
      <c r="AV255" s="778"/>
      <c r="AW255" s="878"/>
      <c r="AX255" s="878"/>
      <c r="AY255" s="878"/>
      <c r="AZ255" s="878"/>
      <c r="BA255" s="920"/>
      <c r="BB255" s="921"/>
      <c r="BC255" s="198"/>
      <c r="BD255" s="198"/>
    </row>
    <row r="256" spans="44:72" ht="19.95" customHeight="1">
      <c r="AS256" s="778"/>
      <c r="AT256" s="778"/>
      <c r="AU256" s="778"/>
      <c r="AV256" s="778"/>
      <c r="AW256" s="878"/>
      <c r="AX256" s="878"/>
      <c r="AY256" s="878"/>
      <c r="AZ256" s="878"/>
      <c r="BA256" s="918"/>
      <c r="BB256" s="919"/>
      <c r="BC256" s="925"/>
      <c r="BD256" s="925"/>
    </row>
    <row r="257" spans="45:59" ht="19.95" customHeight="1">
      <c r="AS257" s="878"/>
      <c r="AT257" s="878"/>
      <c r="AU257" s="878"/>
      <c r="AV257" s="923"/>
      <c r="AW257" s="923"/>
      <c r="AX257" s="923"/>
      <c r="AY257" s="923"/>
      <c r="AZ257" s="923"/>
      <c r="BA257" s="918"/>
      <c r="BB257" s="919"/>
      <c r="BC257" s="922"/>
      <c r="BD257" s="922"/>
    </row>
    <row r="258" spans="45:59" ht="19.95" customHeight="1">
      <c r="AS258" s="878"/>
      <c r="AT258" s="878"/>
      <c r="AU258" s="878"/>
      <c r="AV258" s="923"/>
      <c r="AW258" s="923"/>
      <c r="AX258" s="923"/>
      <c r="AY258" s="923"/>
      <c r="AZ258" s="923"/>
      <c r="BA258" s="924"/>
      <c r="BB258" s="924"/>
      <c r="BC258" s="922"/>
      <c r="BD258" s="922"/>
    </row>
    <row r="259" spans="45:59" ht="19.95" customHeight="1">
      <c r="AS259" s="778"/>
      <c r="AT259" s="778"/>
      <c r="AU259" s="778"/>
      <c r="AV259" s="778"/>
      <c r="AW259" s="878"/>
      <c r="AX259" s="878"/>
      <c r="AY259" s="878"/>
      <c r="AZ259" s="878"/>
      <c r="BA259" s="918"/>
      <c r="BB259" s="919"/>
      <c r="BC259" s="198"/>
      <c r="BD259" s="198"/>
    </row>
    <row r="260" spans="45:59" ht="19.95" customHeight="1">
      <c r="AS260" s="778"/>
      <c r="AT260" s="778"/>
      <c r="AU260" s="778"/>
      <c r="AV260" s="778"/>
      <c r="AW260" s="878"/>
      <c r="AX260" s="878"/>
      <c r="AY260" s="878"/>
      <c r="AZ260" s="878"/>
      <c r="BA260" s="920"/>
      <c r="BB260" s="921"/>
      <c r="BC260" s="198"/>
      <c r="BD260" s="198"/>
    </row>
    <row r="261" spans="45:59" ht="19.95" customHeight="1">
      <c r="AS261" s="778"/>
      <c r="AT261" s="778"/>
      <c r="AU261" s="778"/>
      <c r="AV261" s="778"/>
      <c r="AW261" s="878"/>
      <c r="AX261" s="878"/>
      <c r="AY261" s="878"/>
      <c r="AZ261" s="878"/>
      <c r="BA261" s="918"/>
      <c r="BB261" s="919"/>
      <c r="BC261" s="925"/>
      <c r="BD261" s="925"/>
    </row>
    <row r="262" spans="45:59" ht="19.95" customHeight="1">
      <c r="AS262" s="878"/>
      <c r="AT262" s="878"/>
      <c r="AU262" s="878"/>
      <c r="AV262" s="923"/>
      <c r="AW262" s="923"/>
      <c r="AX262" s="923"/>
      <c r="AY262" s="923"/>
      <c r="AZ262" s="923"/>
      <c r="BA262" s="918"/>
      <c r="BB262" s="919"/>
      <c r="BC262" s="922"/>
      <c r="BD262" s="922"/>
    </row>
    <row r="263" spans="45:59" ht="19.95" customHeight="1">
      <c r="AS263" s="878"/>
      <c r="AT263" s="878"/>
      <c r="AU263" s="878"/>
      <c r="AV263" s="923"/>
      <c r="AW263" s="923"/>
      <c r="AX263" s="923"/>
      <c r="AY263" s="923"/>
      <c r="AZ263" s="923"/>
      <c r="BA263" s="924"/>
      <c r="BB263" s="924"/>
      <c r="BC263" s="922"/>
      <c r="BD263" s="922"/>
    </row>
    <row r="264" spans="45:59" ht="19.95" customHeight="1">
      <c r="AS264" s="228"/>
      <c r="AT264" s="171"/>
      <c r="AU264" s="171"/>
      <c r="AV264" s="171"/>
      <c r="AW264" s="171"/>
      <c r="AX264" s="171"/>
      <c r="AY264" s="210"/>
      <c r="AZ264" s="160"/>
      <c r="BA264" s="173"/>
      <c r="BC264" s="132"/>
      <c r="BD264" s="132"/>
    </row>
    <row r="265" spans="45:59">
      <c r="AS265" s="889" t="s">
        <v>278</v>
      </c>
      <c r="AT265" s="228"/>
      <c r="AU265" s="228"/>
      <c r="AV265" s="228"/>
      <c r="AW265" s="228"/>
      <c r="AX265" s="229"/>
      <c r="AY265" s="230"/>
      <c r="AZ265" s="132"/>
      <c r="BA265" s="173"/>
      <c r="BC265" s="132"/>
      <c r="BD265" s="132"/>
    </row>
    <row r="266" spans="45:59">
      <c r="AS266" s="890"/>
      <c r="AT266" s="173"/>
      <c r="AU266" s="891" t="s">
        <v>279</v>
      </c>
      <c r="AV266" s="892"/>
      <c r="AW266" s="893"/>
      <c r="AX266" s="891" t="s">
        <v>280</v>
      </c>
      <c r="AY266" s="892"/>
      <c r="AZ266" s="893"/>
      <c r="BA266" s="202" t="s">
        <v>281</v>
      </c>
      <c r="BB266" s="202" t="s">
        <v>282</v>
      </c>
      <c r="BC266" s="891" t="s">
        <v>168</v>
      </c>
      <c r="BD266" s="893"/>
    </row>
    <row r="267" spans="45:59">
      <c r="AS267" s="178">
        <f>IF(BA164&gt;=3,IF(BA164&lt;=7,1,99),99)</f>
        <v>99</v>
      </c>
      <c r="AT267" s="203" t="s">
        <v>304</v>
      </c>
      <c r="AU267" s="178">
        <f>IF(AO179=" ",IF(AO178=" ",IF(AO177=" ",IF(BD242&lt;&gt;" ",IF(AO166=" ",IF(BC163="要件外"," ",IF(AW243&lt;99,IF(BD238=" ",99,IF(AS187=1,IF(BA164&gt;=5,IF(BD238&gt;_7時間45分,1,IF(BD238&gt;_7時間,2,IF(BD238&gt;_6時間,3,IF(BD238&gt;_5時間,4,IF(BD238&gt;=_4時間,5,99))))),IF(BA164=4,IF(BD238&gt;_7時間45分,6,IF(BD238&gt;_7時間,7,IF(BD238&gt;_6時間,8,IF(BD238&gt;_5時間,9,IF(BD238&gt;=_4時間,10,99))))),IF(BA164=3,IF(BD238&gt;_7時間45分,11,IF(BD238&gt;_7時間,12,IF(BD238&gt;_6時間,13,IF(BD238&gt;_5時間,14,IF(BD238&gt;=_4時間,15,99))))),99))),99)),99)),99),99),99),99),99)</f>
        <v>99</v>
      </c>
      <c r="AV267" s="204" t="str">
        <f>IF(AU267&lt;99,VLOOKUP(AU267,BI160:BK175,2,TRUE)," ")</f>
        <v xml:space="preserve"> </v>
      </c>
      <c r="AW267" s="178">
        <f>IF(AU267&lt;99,VLOOKUP(AU267,BI160:BK175,3,TRUE),0)</f>
        <v>0</v>
      </c>
      <c r="AX267" s="205">
        <f>IF(AO179=" ",IF(AO178=" ",IF(AS267=1,IF(BD242&lt;&gt;" ",IF(AO166=" ",IF(BC163="要件外",99,IF(BD238=" "," ",IF(AW243&lt;99,IF(AS187=1,IF(AU267&lt;11,IF(AZ245&gt;_20時間,1,IF(AZ245&gt;_18時間,2,IF(AZ245&gt;_15時間,3,IF(AZ245&gt;=_12時間,4,5)))),IF(AZ245&gt;_18時間,1,IF(AZ245&gt;_15時間,2,IF(AZ245&gt;=_12時間,3,4)))),99),99))),99),99),99),99),99)</f>
        <v>99</v>
      </c>
      <c r="AY267" s="205" t="str">
        <f>IF(AX267&lt;99,IF(AU267&lt;11,VLOOKUP(AX267,BM160:BO164,2,TRUE),VLOOKUP(AX267,BM167:BO170,2,TRUE))," ")</f>
        <v xml:space="preserve"> </v>
      </c>
      <c r="AZ267" s="162" t="str">
        <f>IF(AX267&lt;99,IF(AU267&lt;11,VLOOKUP(AX267,BM160:BO164,3,TRUE),VLOOKUP(AX267,BM167:BO170,3,TRUE))," ")</f>
        <v xml:space="preserve"> </v>
      </c>
      <c r="BA267" s="162" t="str">
        <f>IF(AY228="該当",IF(AW267&gt;0,AW267+AZ267," ")," ")</f>
        <v xml:space="preserve"> </v>
      </c>
      <c r="BB267" s="206" t="str">
        <f>IF(AO179=" ",IF(AO178=" ",IF(AO177=" ",IF(BD242&lt;&gt;" ",IF(AO166=" ",IF(BC163="要件外"," ",IF(AW243&lt;99,IF(BD238=" "," ",IF(AY228="該当",IF(BA164&lt;&gt;" ",IF(BA164&gt;=5,"1（週５日）",IF(BA164=4,"2（週４日）",IF(BA164=3,"3（週３日）"," ")))," ")," "))," "))," ")," ")," ")," ")," ")</f>
        <v xml:space="preserve"> </v>
      </c>
      <c r="BC267" s="896" t="str">
        <f>IF(AY228="該当",IF(AV267=" "," ",_xlfn.CONCAT(AV267," - ",AY267))," ")</f>
        <v xml:space="preserve"> </v>
      </c>
      <c r="BD267" s="897"/>
    </row>
    <row r="268" spans="45:59">
      <c r="AS268" s="178">
        <f>IF(BA200&gt;=3,IF(BA200&lt;=7,1,99),99)</f>
        <v>99</v>
      </c>
      <c r="AT268" s="203" t="s">
        <v>305</v>
      </c>
      <c r="AU268" s="178">
        <f>IF(BD242&lt;&gt;" ",IF(BC201="要件外"," ",IF(AW243&lt;99,IF(BD240&lt;&gt;" ",IF(BA200&gt;=5,IF(BD240&gt;_7時間45分,1,IF(BD240&gt;_7時間,2,IF(BD240&gt;_6時間,3,IF(BD240&gt;_5時間,4,IF(BD240&gt;=_4時間,5,99))))),IF(BA200=4,IF(BD240&gt;_7時間45分,6,IF(BD240&gt;_7時間,7,IF(BD240&gt;_6時間,8,IF(BD240&gt;_5時間,9,IF(BD240&gt;=_4時間,10,99))))),IF(BA200=3,IF(BD240&gt;_7時間45分,11,IF(BD240&gt;_7時間,12,IF(BD240&gt;_6時間,13,IF(BD240&gt;_5時間,14,IF(BD240&gt;=_4時間,15,99))))),99))),99),99)),99)</f>
        <v>99</v>
      </c>
      <c r="AV268" s="204" t="str">
        <f>IF(AU268&lt;99,VLOOKUP(AU268,BI160:BK175,2,TRUE)," ")</f>
        <v xml:space="preserve"> </v>
      </c>
      <c r="AW268" s="178">
        <f>IF(AU268&lt;99,VLOOKUP(AU268,BI160:BK175,3,TRUE),0)</f>
        <v>0</v>
      </c>
      <c r="AX268" s="205">
        <f>IF(AS268=1,IF(BD242&lt;&gt;" ",IF(AO167=" ",IF(BC163="要件外",99,IF(BD240=" "," ",IF(AW243&lt;99,IF(AS223=1,IF(AU268&lt;11,IF(AZ248&gt;_20時間,1,IF(AZ248&gt;_18時間,2,IF(AZ248&gt;_15時間,3,IF(AZ248&gt;=_12時間,4,5)))),IF(AZ248&gt;_18時間,1,IF(AZ248&gt;_15時間,2,IF(AZ248&gt;=_12時間,3,4)))),99),99))),99),99),99)</f>
        <v>99</v>
      </c>
      <c r="AY268" s="205" t="str">
        <f>IF(AX268&lt;99,IF(AU268&lt;11,VLOOKUP(AX268,BM160:BO164,2,TRUE),VLOOKUP(AX268,BM167:BO170,2,TRUE))," ")</f>
        <v xml:space="preserve"> </v>
      </c>
      <c r="AZ268" s="162" t="str">
        <f>IF(AX268&lt;99,IF(AU268&lt;11,VLOOKUP(AX268,BM160:BO164,3,TRUE),VLOOKUP(AX268,BM167:BO170,3,TRUE))," ")</f>
        <v xml:space="preserve"> </v>
      </c>
      <c r="BA268" s="162" t="str">
        <f>IF(AY228="該当",IF(AW268&gt;0,AW268+AZ268," ")," ")</f>
        <v xml:space="preserve"> </v>
      </c>
      <c r="BB268" s="206" t="str">
        <f>IF(BD242&lt;&gt;" ",IF(BC201="要件外"," ",IF(BD240=" "," ",IF(AW243&lt;99,IF(AY228="該当",IF(BA200&lt;&gt;" ",IF(BA200&gt;=5,"1（週５日）",IF(BA200=4,"2（週４日）",IF(BA200=3,"3（週３日）"," ")))," ")," ")," ")))," ")</f>
        <v xml:space="preserve"> </v>
      </c>
      <c r="BC268" s="896" t="str">
        <f>IF(AY228="該当",IF(AV268=" "," ",_xlfn.CONCAT(AV268," - ",AY268))," ")</f>
        <v xml:space="preserve"> </v>
      </c>
      <c r="BD268" s="897"/>
    </row>
    <row r="269" spans="45:59">
      <c r="AS269" s="201"/>
      <c r="AT269" s="231"/>
      <c r="AU269" s="232"/>
      <c r="AV269" s="232"/>
      <c r="AW269" s="232"/>
      <c r="AX269" s="232"/>
      <c r="AY269" s="232"/>
      <c r="AZ269" s="232"/>
      <c r="BA269" s="232"/>
      <c r="BB269" s="231"/>
      <c r="BC269" s="201"/>
      <c r="BD269" s="201"/>
      <c r="BE269" s="201"/>
      <c r="BF269" s="201"/>
      <c r="BG269" s="201"/>
    </row>
    <row r="270" spans="45:59">
      <c r="AS270" s="201"/>
      <c r="AT270" s="203"/>
      <c r="AU270" s="134"/>
      <c r="AV270" s="233"/>
      <c r="AW270" s="134"/>
      <c r="AX270" s="134"/>
      <c r="AY270" s="134"/>
      <c r="AZ270" s="165"/>
      <c r="BA270" s="165"/>
      <c r="BB270" s="234"/>
      <c r="BC270" s="201"/>
      <c r="BD270" s="201"/>
      <c r="BE270" s="201"/>
      <c r="BF270" s="201"/>
      <c r="BG270" s="201"/>
    </row>
    <row r="271" spans="45:59">
      <c r="AS271" s="201"/>
      <c r="AT271" s="203"/>
      <c r="AU271" s="134"/>
      <c r="AV271" s="233"/>
      <c r="AW271" s="134"/>
      <c r="AX271" s="134"/>
      <c r="AY271" s="134"/>
      <c r="AZ271" s="165"/>
      <c r="BA271" s="165"/>
      <c r="BB271" s="234"/>
      <c r="BC271" s="201"/>
      <c r="BD271" s="201"/>
      <c r="BE271" s="201"/>
      <c r="BF271" s="201"/>
      <c r="BG271" s="201"/>
    </row>
    <row r="279" spans="60:60">
      <c r="BH279" s="235"/>
    </row>
    <row r="280" spans="60:60">
      <c r="BH280" s="235"/>
    </row>
    <row r="281" spans="60:60">
      <c r="BH281" s="235"/>
    </row>
    <row r="282" spans="60:60">
      <c r="BH282" s="236"/>
    </row>
    <row r="283" spans="60:60">
      <c r="BH283" s="236"/>
    </row>
    <row r="284" spans="60:60">
      <c r="BH284" s="236"/>
    </row>
    <row r="285" spans="60:60">
      <c r="BH285" s="236"/>
    </row>
    <row r="286" spans="60:60">
      <c r="BH286" s="236"/>
    </row>
    <row r="287" spans="60:60">
      <c r="BH287" s="236"/>
    </row>
    <row r="288" spans="60:60">
      <c r="BH288" s="236"/>
    </row>
    <row r="289" spans="60:60">
      <c r="BH289" s="236"/>
    </row>
    <row r="290" spans="60:60">
      <c r="BH290" s="236"/>
    </row>
    <row r="291" spans="60:60">
      <c r="BH291" s="236"/>
    </row>
    <row r="292" spans="60:60">
      <c r="BH292" s="236"/>
    </row>
    <row r="293" spans="60:60">
      <c r="BH293" s="236"/>
    </row>
    <row r="294" spans="60:60">
      <c r="BH294" s="236"/>
    </row>
  </sheetData>
  <sheetProtection password="D46A" sheet="1" objects="1" scenarios="1"/>
  <mergeCells count="425">
    <mergeCell ref="W137:X137"/>
    <mergeCell ref="W139:X139"/>
    <mergeCell ref="Y139:AD139"/>
    <mergeCell ref="W136:X136"/>
    <mergeCell ref="V135:X135"/>
    <mergeCell ref="AD19:AE19"/>
    <mergeCell ref="AF19:AG19"/>
    <mergeCell ref="BC267:BD267"/>
    <mergeCell ref="BC268:BD268"/>
    <mergeCell ref="AN155:AT155"/>
    <mergeCell ref="AU155:AY155"/>
    <mergeCell ref="AS262:AZ262"/>
    <mergeCell ref="BA262:BB262"/>
    <mergeCell ref="BC262:BD262"/>
    <mergeCell ref="AS263:AZ263"/>
    <mergeCell ref="BA263:BB263"/>
    <mergeCell ref="BC263:BD263"/>
    <mergeCell ref="AS265:AS266"/>
    <mergeCell ref="AU266:AW266"/>
    <mergeCell ref="AX266:AZ266"/>
    <mergeCell ref="BC266:BD266"/>
    <mergeCell ref="BC256:BD256"/>
    <mergeCell ref="AS257:AZ257"/>
    <mergeCell ref="BA257:BB257"/>
    <mergeCell ref="J140:T143"/>
    <mergeCell ref="I140:I143"/>
    <mergeCell ref="AN151:AT151"/>
    <mergeCell ref="AU151:AX151"/>
    <mergeCell ref="AN152:AT152"/>
    <mergeCell ref="AU152:AY152"/>
    <mergeCell ref="AN153:AT153"/>
    <mergeCell ref="AU153:AY153"/>
    <mergeCell ref="AN154:AT154"/>
    <mergeCell ref="AU154:AY154"/>
    <mergeCell ref="W140:Z140"/>
    <mergeCell ref="W141:X141"/>
    <mergeCell ref="W142:X143"/>
    <mergeCell ref="Y142:Z143"/>
    <mergeCell ref="AA142:AB143"/>
    <mergeCell ref="AC142:AD143"/>
    <mergeCell ref="Y141:Z141"/>
    <mergeCell ref="AA141:AB141"/>
    <mergeCell ref="BC257:BD257"/>
    <mergeCell ref="AS258:AZ258"/>
    <mergeCell ref="BA258:BB258"/>
    <mergeCell ref="BC258:BD258"/>
    <mergeCell ref="AS259:AV261"/>
    <mergeCell ref="AW259:AZ259"/>
    <mergeCell ref="BA259:BB259"/>
    <mergeCell ref="AW260:AZ260"/>
    <mergeCell ref="BA260:BB260"/>
    <mergeCell ref="AW261:AZ261"/>
    <mergeCell ref="BA261:BB261"/>
    <mergeCell ref="BC261:BD261"/>
    <mergeCell ref="AT249:AX249"/>
    <mergeCell ref="AS252:AX252"/>
    <mergeCell ref="AS254:AV256"/>
    <mergeCell ref="AW254:AZ254"/>
    <mergeCell ref="BA254:BB254"/>
    <mergeCell ref="AW255:AZ255"/>
    <mergeCell ref="BA255:BB255"/>
    <mergeCell ref="AW256:AZ256"/>
    <mergeCell ref="BA256:BB256"/>
    <mergeCell ref="AS238:AX238"/>
    <mergeCell ref="AS239:AX239"/>
    <mergeCell ref="BA239:BC239"/>
    <mergeCell ref="BE239:BF239"/>
    <mergeCell ref="AS240:AX240"/>
    <mergeCell ref="AZ241:BC241"/>
    <mergeCell ref="AT245:AX245"/>
    <mergeCell ref="BA247:BF247"/>
    <mergeCell ref="AT248:AX248"/>
    <mergeCell ref="BC223:BD223"/>
    <mergeCell ref="BC229:BC230"/>
    <mergeCell ref="BD229:BD230"/>
    <mergeCell ref="BA233:BC233"/>
    <mergeCell ref="BA234:BC234"/>
    <mergeCell ref="AS235:AS236"/>
    <mergeCell ref="AS237:AX237"/>
    <mergeCell ref="BA237:BC237"/>
    <mergeCell ref="AS213:AZ213"/>
    <mergeCell ref="BA213:BB213"/>
    <mergeCell ref="BC213:BD213"/>
    <mergeCell ref="AW218:AX220"/>
    <mergeCell ref="AY219:AZ219"/>
    <mergeCell ref="BD219:BE219"/>
    <mergeCell ref="AS221:AS222"/>
    <mergeCell ref="AU222:AW222"/>
    <mergeCell ref="AX222:AZ222"/>
    <mergeCell ref="BC222:BD222"/>
    <mergeCell ref="BE237:BF237"/>
    <mergeCell ref="AV232:AW232"/>
    <mergeCell ref="BA219:BC219"/>
    <mergeCell ref="BC203:BE203"/>
    <mergeCell ref="AX204:AX205"/>
    <mergeCell ref="AY204:AY205"/>
    <mergeCell ref="BC204:BC205"/>
    <mergeCell ref="BD204:BD205"/>
    <mergeCell ref="AS205:AS206"/>
    <mergeCell ref="AU207:AX207"/>
    <mergeCell ref="AS208:AX208"/>
    <mergeCell ref="AS210:AV212"/>
    <mergeCell ref="AW210:AZ210"/>
    <mergeCell ref="BA210:BB210"/>
    <mergeCell ref="AW211:AZ211"/>
    <mergeCell ref="BA211:BB211"/>
    <mergeCell ref="AW212:AZ212"/>
    <mergeCell ref="BA212:BB212"/>
    <mergeCell ref="BC212:BD212"/>
    <mergeCell ref="AS199:AZ199"/>
    <mergeCell ref="BA199:BB199"/>
    <mergeCell ref="AS200:AZ200"/>
    <mergeCell ref="BA200:BB200"/>
    <mergeCell ref="BC200:BD200"/>
    <mergeCell ref="AS201:AZ201"/>
    <mergeCell ref="BA201:BB201"/>
    <mergeCell ref="BC201:BD201"/>
    <mergeCell ref="BC202:BE202"/>
    <mergeCell ref="AS195:AZ195"/>
    <mergeCell ref="BA195:BB195"/>
    <mergeCell ref="AS196:AV198"/>
    <mergeCell ref="AW196:AZ196"/>
    <mergeCell ref="BA196:BB196"/>
    <mergeCell ref="AW197:AZ197"/>
    <mergeCell ref="BA197:BB197"/>
    <mergeCell ref="AW198:AZ198"/>
    <mergeCell ref="BA198:BB198"/>
    <mergeCell ref="BC187:BD187"/>
    <mergeCell ref="BE187:BG187"/>
    <mergeCell ref="BD189:BF189"/>
    <mergeCell ref="AS192:AV194"/>
    <mergeCell ref="AW192:AZ192"/>
    <mergeCell ref="BA192:BB192"/>
    <mergeCell ref="AW193:AZ193"/>
    <mergeCell ref="BA193:BB193"/>
    <mergeCell ref="AW194:AZ194"/>
    <mergeCell ref="BA194:BB194"/>
    <mergeCell ref="BA178:BC178"/>
    <mergeCell ref="BA180:BF180"/>
    <mergeCell ref="BA181:BF181"/>
    <mergeCell ref="BA179:BC179"/>
    <mergeCell ref="BA184:BF184"/>
    <mergeCell ref="AS178:AU178"/>
    <mergeCell ref="AS185:AS186"/>
    <mergeCell ref="AU186:AW186"/>
    <mergeCell ref="AX186:AZ186"/>
    <mergeCell ref="BC186:BD186"/>
    <mergeCell ref="BE186:BG186"/>
    <mergeCell ref="BD183:BF183"/>
    <mergeCell ref="AR166:BA166"/>
    <mergeCell ref="BE163:BE164"/>
    <mergeCell ref="BE165:BE166"/>
    <mergeCell ref="BC165:BD165"/>
    <mergeCell ref="BM166:BO166"/>
    <mergeCell ref="AX167:AX168"/>
    <mergeCell ref="AY167:AY168"/>
    <mergeCell ref="BC167:BC168"/>
    <mergeCell ref="BD167:BD168"/>
    <mergeCell ref="AS163:AZ163"/>
    <mergeCell ref="AS162:AZ162"/>
    <mergeCell ref="BA162:BB162"/>
    <mergeCell ref="BC162:BD162"/>
    <mergeCell ref="BA163:BB163"/>
    <mergeCell ref="BC163:BD163"/>
    <mergeCell ref="AS164:AZ164"/>
    <mergeCell ref="BA164:BB164"/>
    <mergeCell ref="AV165:AZ165"/>
    <mergeCell ref="BA165:BB165"/>
    <mergeCell ref="B57:B60"/>
    <mergeCell ref="BA159:BB159"/>
    <mergeCell ref="BI159:BK159"/>
    <mergeCell ref="BM159:BO159"/>
    <mergeCell ref="BQ159:BR159"/>
    <mergeCell ref="AW160:AZ160"/>
    <mergeCell ref="BA160:BB160"/>
    <mergeCell ref="AW161:AZ161"/>
    <mergeCell ref="BA161:BB161"/>
    <mergeCell ref="AQ147:AT149"/>
    <mergeCell ref="C137:H139"/>
    <mergeCell ref="AN147:AP149"/>
    <mergeCell ref="D62:AI62"/>
    <mergeCell ref="I138:O138"/>
    <mergeCell ref="I139:O139"/>
    <mergeCell ref="P137:T137"/>
    <mergeCell ref="P136:T136"/>
    <mergeCell ref="P138:T138"/>
    <mergeCell ref="P139:T139"/>
    <mergeCell ref="AD59:AE59"/>
    <mergeCell ref="AD57:AE57"/>
    <mergeCell ref="AD58:AE58"/>
    <mergeCell ref="AA140:AD140"/>
    <mergeCell ref="AC141:AD141"/>
    <mergeCell ref="D1:AJ1"/>
    <mergeCell ref="AS159:AV161"/>
    <mergeCell ref="AW159:AZ159"/>
    <mergeCell ref="C46:H46"/>
    <mergeCell ref="P46:Q46"/>
    <mergeCell ref="S46:T46"/>
    <mergeCell ref="V46:W46"/>
    <mergeCell ref="Y46:AK46"/>
    <mergeCell ref="C57:H60"/>
    <mergeCell ref="AF57:AI60"/>
    <mergeCell ref="AJ27:AK28"/>
    <mergeCell ref="AJ39:AK39"/>
    <mergeCell ref="AG41:AK41"/>
    <mergeCell ref="AI38:AK38"/>
    <mergeCell ref="I54:AK54"/>
    <mergeCell ref="AE53:AG53"/>
    <mergeCell ref="C54:H54"/>
    <mergeCell ref="C52:H52"/>
    <mergeCell ref="AN146:AP146"/>
    <mergeCell ref="O60:P60"/>
    <mergeCell ref="I43:J43"/>
    <mergeCell ref="K43:L43"/>
    <mergeCell ref="C38:H39"/>
    <mergeCell ref="W34:AK34"/>
    <mergeCell ref="B44:B45"/>
    <mergeCell ref="C44:H45"/>
    <mergeCell ref="R44:S44"/>
    <mergeCell ref="I45:J45"/>
    <mergeCell ref="K45:L45"/>
    <mergeCell ref="S45:T45"/>
    <mergeCell ref="T38:U38"/>
    <mergeCell ref="K38:L38"/>
    <mergeCell ref="N38:O38"/>
    <mergeCell ref="R38:S38"/>
    <mergeCell ref="I39:J39"/>
    <mergeCell ref="K39:L39"/>
    <mergeCell ref="M39:N39"/>
    <mergeCell ref="O39:Q39"/>
    <mergeCell ref="R39:S39"/>
    <mergeCell ref="I38:J38"/>
    <mergeCell ref="B42:B43"/>
    <mergeCell ref="C42:H43"/>
    <mergeCell ref="B40:B41"/>
    <mergeCell ref="C40:H41"/>
    <mergeCell ref="I41:J41"/>
    <mergeCell ref="K41:L41"/>
    <mergeCell ref="Q41:R41"/>
    <mergeCell ref="AI27:AI28"/>
    <mergeCell ref="AA29:AB29"/>
    <mergeCell ref="AA27:AB28"/>
    <mergeCell ref="B47:B48"/>
    <mergeCell ref="C47:H48"/>
    <mergeCell ref="R47:S47"/>
    <mergeCell ref="T47:U47"/>
    <mergeCell ref="AB53:AC53"/>
    <mergeCell ref="I48:L48"/>
    <mergeCell ref="M48:N48"/>
    <mergeCell ref="P48:Q48"/>
    <mergeCell ref="T48:U48"/>
    <mergeCell ref="W48:X48"/>
    <mergeCell ref="C51:H51"/>
    <mergeCell ref="C53:H53"/>
    <mergeCell ref="S53:T53"/>
    <mergeCell ref="V53:W53"/>
    <mergeCell ref="Y53:Z53"/>
    <mergeCell ref="P49:AK49"/>
    <mergeCell ref="AD48:AE48"/>
    <mergeCell ref="C49:H49"/>
    <mergeCell ref="S43:T43"/>
    <mergeCell ref="B38:B39"/>
    <mergeCell ref="B27:B37"/>
    <mergeCell ref="I20:AK20"/>
    <mergeCell ref="AG39:AI39"/>
    <mergeCell ref="T39:U39"/>
    <mergeCell ref="V39:W39"/>
    <mergeCell ref="X39:Z39"/>
    <mergeCell ref="AA39:AB39"/>
    <mergeCell ref="AC39:AD39"/>
    <mergeCell ref="AE39:AF39"/>
    <mergeCell ref="AF38:AG38"/>
    <mergeCell ref="AG37:AH37"/>
    <mergeCell ref="AA38:AB38"/>
    <mergeCell ref="AC38:AD38"/>
    <mergeCell ref="W38:X38"/>
    <mergeCell ref="M35:N35"/>
    <mergeCell ref="P35:Q35"/>
    <mergeCell ref="T35:U35"/>
    <mergeCell ref="W35:X35"/>
    <mergeCell ref="AC35:AD35"/>
    <mergeCell ref="AC27:AC28"/>
    <mergeCell ref="AC29:AE29"/>
    <mergeCell ref="AC30:AD30"/>
    <mergeCell ref="AF30:AI30"/>
    <mergeCell ref="AC33:AD33"/>
    <mergeCell ref="AD27:AF28"/>
    <mergeCell ref="V10:AK10"/>
    <mergeCell ref="C13:H13"/>
    <mergeCell ref="I13:AK13"/>
    <mergeCell ref="B14:B17"/>
    <mergeCell ref="C14:H17"/>
    <mergeCell ref="Z17:AH17"/>
    <mergeCell ref="AG29:AI29"/>
    <mergeCell ref="C21:H21"/>
    <mergeCell ref="M21:S21"/>
    <mergeCell ref="T21:U21"/>
    <mergeCell ref="B18:B20"/>
    <mergeCell ref="C22:H23"/>
    <mergeCell ref="I22:L22"/>
    <mergeCell ref="M22:AK22"/>
    <mergeCell ref="I23:L23"/>
    <mergeCell ref="C18:H18"/>
    <mergeCell ref="I18:Z18"/>
    <mergeCell ref="C19:H19"/>
    <mergeCell ref="I19:Z19"/>
    <mergeCell ref="AA19:AC19"/>
    <mergeCell ref="AB21:AC21"/>
    <mergeCell ref="M23:AK23"/>
    <mergeCell ref="C20:H20"/>
    <mergeCell ref="W27:X28"/>
    <mergeCell ref="Y3:Z3"/>
    <mergeCell ref="AF3:AG3"/>
    <mergeCell ref="AI3:AJ3"/>
    <mergeCell ref="V4:Y4"/>
    <mergeCell ref="Z4:AK4"/>
    <mergeCell ref="AA3:AD3"/>
    <mergeCell ref="V7:X7"/>
    <mergeCell ref="AI7:AK7"/>
    <mergeCell ref="B3:K3"/>
    <mergeCell ref="B4:U9"/>
    <mergeCell ref="V9:Y9"/>
    <mergeCell ref="Z9:AB9"/>
    <mergeCell ref="AD9:AG9"/>
    <mergeCell ref="V8:Y8"/>
    <mergeCell ref="Z8:AK8"/>
    <mergeCell ref="V5:Y5"/>
    <mergeCell ref="Z5:AK5"/>
    <mergeCell ref="V6:Y6"/>
    <mergeCell ref="Z6:AK6"/>
    <mergeCell ref="Z7:AB7"/>
    <mergeCell ref="AD7:AG7"/>
    <mergeCell ref="AI9:AK9"/>
    <mergeCell ref="I34:L34"/>
    <mergeCell ref="T30:U30"/>
    <mergeCell ref="I35:L35"/>
    <mergeCell ref="U33:V33"/>
    <mergeCell ref="T31:U31"/>
    <mergeCell ref="S34:T34"/>
    <mergeCell ref="U34:V34"/>
    <mergeCell ref="P28:R28"/>
    <mergeCell ref="U29:Z29"/>
    <mergeCell ref="Y27:Z28"/>
    <mergeCell ref="O29:P29"/>
    <mergeCell ref="Q29:S29"/>
    <mergeCell ref="Z30:AB30"/>
    <mergeCell ref="Z31:AB31"/>
    <mergeCell ref="Z32:AB32"/>
    <mergeCell ref="Z33:AB33"/>
    <mergeCell ref="Z35:AB35"/>
    <mergeCell ref="C27:H29"/>
    <mergeCell ref="N30:O30"/>
    <mergeCell ref="I33:L33"/>
    <mergeCell ref="S33:T33"/>
    <mergeCell ref="I32:J32"/>
    <mergeCell ref="K32:L32"/>
    <mergeCell ref="I31:J31"/>
    <mergeCell ref="K31:L31"/>
    <mergeCell ref="N31:O31"/>
    <mergeCell ref="I135:O135"/>
    <mergeCell ref="I136:O136"/>
    <mergeCell ref="AD41:AE41"/>
    <mergeCell ref="U41:V41"/>
    <mergeCell ref="X41:Y41"/>
    <mergeCell ref="AA41:AB41"/>
    <mergeCell ref="N41:O41"/>
    <mergeCell ref="Y135:AD135"/>
    <mergeCell ref="Y136:Z136"/>
    <mergeCell ref="AA136:AB136"/>
    <mergeCell ref="AC136:AD136"/>
    <mergeCell ref="L79:AK80"/>
    <mergeCell ref="AF121:AK126"/>
    <mergeCell ref="AD44:AJ44"/>
    <mergeCell ref="AB47:AC47"/>
    <mergeCell ref="E81:AK96"/>
    <mergeCell ref="E99:AK119"/>
    <mergeCell ref="Z48:AB48"/>
    <mergeCell ref="W138:X138"/>
    <mergeCell ref="Y137:AD137"/>
    <mergeCell ref="Y138:AD138"/>
    <mergeCell ref="AG27:AH28"/>
    <mergeCell ref="W30:X30"/>
    <mergeCell ref="W33:X33"/>
    <mergeCell ref="W31:X31"/>
    <mergeCell ref="I137:O137"/>
    <mergeCell ref="C50:H50"/>
    <mergeCell ref="O59:P59"/>
    <mergeCell ref="O58:P58"/>
    <mergeCell ref="I59:N59"/>
    <mergeCell ref="I53:J53"/>
    <mergeCell ref="L53:M53"/>
    <mergeCell ref="O53:P53"/>
    <mergeCell ref="O57:U57"/>
    <mergeCell ref="V57:AC57"/>
    <mergeCell ref="V58:AC58"/>
    <mergeCell ref="V59:AC59"/>
    <mergeCell ref="V60:AC60"/>
    <mergeCell ref="I58:N58"/>
    <mergeCell ref="AD60:AE60"/>
    <mergeCell ref="I57:N57"/>
    <mergeCell ref="I60:N60"/>
    <mergeCell ref="B22:B24"/>
    <mergeCell ref="C24:H24"/>
    <mergeCell ref="M37:N37"/>
    <mergeCell ref="R37:AF37"/>
    <mergeCell ref="N32:O32"/>
    <mergeCell ref="T32:U32"/>
    <mergeCell ref="W32:X32"/>
    <mergeCell ref="I30:J30"/>
    <mergeCell ref="K30:L30"/>
    <mergeCell ref="AD26:AJ26"/>
    <mergeCell ref="B25:B26"/>
    <mergeCell ref="C25:H26"/>
    <mergeCell ref="P27:R27"/>
    <mergeCell ref="S27:T28"/>
    <mergeCell ref="U27:V28"/>
    <mergeCell ref="C30:H32"/>
    <mergeCell ref="AF31:AI31"/>
    <mergeCell ref="AC32:AD32"/>
    <mergeCell ref="AF32:AI32"/>
    <mergeCell ref="AC31:AD31"/>
    <mergeCell ref="AF33:AI33"/>
    <mergeCell ref="C36:H37"/>
    <mergeCell ref="C33:H35"/>
    <mergeCell ref="I29:N29"/>
  </mergeCells>
  <phoneticPr fontId="2"/>
  <dataValidations count="7">
    <dataValidation imeMode="halfAlpha" allowBlank="1" showInputMessage="1" showErrorMessage="1" sqref="R34 O34" xr:uid="{F33C5025-796A-41B1-AED0-ED3F2D8701E4}"/>
    <dataValidation type="list" allowBlank="1" showInputMessage="1" showErrorMessage="1" sqref="AA47" xr:uid="{CBDDFBA8-F8C9-4EF1-B436-2B11CB7A82BC}">
      <formula1>"01,02,03,04,05,06,07,08,09,10,11,12,13,14,15,16,17,18,19,20,21,22,23,24,25,26,27,28,29,30,31"</formula1>
    </dataValidation>
    <dataValidation type="custom" operator="lessThanOrEqual" allowBlank="1" showInputMessage="1" showErrorMessage="1" sqref="M39:N39 V39:W39 AE39:AF39 AC35:AD35 AC30:AD33" xr:uid="{C6329319-3F3E-4808-9BE0-4D0DDD2F9324}">
      <formula1>744</formula1>
    </dataValidation>
    <dataValidation imeMode="hiragana" allowBlank="1" showInputMessage="1" showErrorMessage="1" sqref="Z4:AK6 Z8:AK8 I19:Z19 I20:AK20" xr:uid="{0A5AA70C-D78F-47EC-B870-F76A24B6D515}"/>
    <dataValidation imeMode="off" operator="greaterThanOrEqual" allowBlank="1" showInputMessage="1" showErrorMessage="1" sqref="Z7:AB7" xr:uid="{3961E727-9C78-4CD4-ACC8-741F0435BEC4}"/>
    <dataValidation imeMode="off" allowBlank="1" showInputMessage="1" showErrorMessage="1" sqref="AD7:AG7 AI7:AK7 Z9:AB9 AD9:AG9 AI9:AK9" xr:uid="{DDB59FC7-B2F1-4CBE-9D2A-884FEB4EC8FD}"/>
    <dataValidation imeMode="fullKatakana" allowBlank="1" showInputMessage="1" showErrorMessage="1" sqref="I18:Z18" xr:uid="{C972ED51-9AA5-48A8-9C14-B5D744F24121}"/>
  </dataValidations>
  <hyperlinks>
    <hyperlink ref="C14:H17" location="記入要綱!A1" display="業種" xr:uid="{AA31FB23-31BC-416A-BB05-0E421ADCC38F}"/>
  </hyperlinks>
  <printOptions horizontalCentered="1"/>
  <pageMargins left="0.39370078740157483" right="0.39370078740157483" top="0.19685039370078741" bottom="0.31496062992125984" header="0.19685039370078741" footer="0.15748031496062992"/>
  <pageSetup paperSize="9" scale="54" fitToHeight="0" orientation="portrait" r:id="rId1"/>
  <headerFooter differentOddEven="1">
    <oddHeader>&amp;R&amp;"-,太字 斜体"&amp;16&amp;E令和８年度　学童保育用</oddHeader>
    <oddFooter>&amp;R&amp;"ＭＳ 明朝,標準"&amp;14 &amp;18 8申-3</oddFooter>
  </headerFooter>
  <rowBreaks count="1" manualBreakCount="1">
    <brk id="60" min="1" max="36" man="1"/>
  </rowBreaks>
  <drawing r:id="rId2"/>
  <legacyDrawing r:id="rId3"/>
  <extLst>
    <ext xmlns:x14="http://schemas.microsoft.com/office/spreadsheetml/2009/9/main" uri="{CCE6A557-97BC-4b89-ADB6-D9C93CAAB3DF}">
      <x14:dataValidations xmlns:xm="http://schemas.microsoft.com/office/excel/2006/main" count="17">
        <x14:dataValidation type="list" allowBlank="1" showInputMessage="1" showErrorMessage="1" xr:uid="{9FC9D45D-2153-40C2-8E04-22ED47D03458}">
          <x14:formula1>
            <xm:f>プルダウンリスト!$M$2:$M$3</xm:f>
          </x14:formula1>
          <xm:sqref>I14:I17 M14:M15 Q14:Q16 W14:W17 Z14 AE14:AE15 AF16 S17 N17 I21 K21 I28:R28 I24:I26 L25:L26 Q25:Q26 T25 W25:W26 AG25 U26 AA26 M33:M34 P33:P34 O42 I42 L44 O44 I44 L42 L40 I40 L46:L47 I46:I47 T44 X44 AA44 I49:I52 K49:K52 N49:N52 AB25 P50 AK58:AK59 M24</xm:sqref>
        </x14:dataValidation>
        <x14:dataValidation type="list" allowBlank="1" showInputMessage="1" showErrorMessage="1" xr:uid="{DA36046A-3944-4FD2-8766-0417DB25E90D}">
          <x14:formula1>
            <xm:f>プルダウンリスト!$I$2:$I$31</xm:f>
          </x14:formula1>
          <xm:sqref>T48:U48 T35:U35</xm:sqref>
        </x14:dataValidation>
        <x14:dataValidation type="list" allowBlank="1" showInputMessage="1" showErrorMessage="1" xr:uid="{E1AC1576-0744-4BF0-A2B2-4F2D731EB8E1}">
          <x14:formula1>
            <xm:f>プルダウンリスト!$E$2:$E$108</xm:f>
          </x14:formula1>
          <xm:sqref>AD19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K41:L41 K45:L45 I53:J53 K43:L43 P46:Q46 T47:U47</xm:sqref>
        </x14:dataValidation>
        <x14:dataValidation type="list" allowBlank="1" showInputMessage="1" showErrorMessage="1" xr:uid="{90BD1573-1016-4E39-8B5A-3215BDECB966}">
          <x14:formula1>
            <xm:f>プルダウンリスト!$F$2:$F$9</xm:f>
          </x14:formula1>
          <xm:sqref>AC38:AD38 K38:L38 T38:U38</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M48:N48 M35:N35 K30:L32 T30:U32</xm:sqref>
        </x14:dataValidation>
        <x14:dataValidation type="list" imeMode="halfAlpha" allowBlank="1" showInputMessage="1" showErrorMessage="1" xr:uid="{B07CED6E-B5EE-4EC6-84CE-E8CA769A4507}">
          <x14:formula1>
            <xm:f>プルダウンリスト!$H$2:$H$32</xm:f>
          </x14:formula1>
          <xm:sqref>S34:T34</xm:sqref>
        </x14:dataValidation>
        <x14:dataValidation type="list" allowBlank="1" showInputMessage="1" showErrorMessage="1" xr:uid="{F3ED109E-D952-4C35-8C7B-214F97EDE101}">
          <x14:formula1>
            <xm:f>プルダウンリスト!$H$2:$H$8</xm:f>
          </x14:formula1>
          <xm:sqref>AC29:AE29</xm:sqref>
        </x14:dataValidation>
        <x14:dataValidation type="list" allowBlank="1" showInputMessage="1" showErrorMessage="1" xr:uid="{BCDB25D4-C968-497E-857F-4801D417C7DC}">
          <x14:formula1>
            <xm:f>プルダウンリスト!$K$2:$K$61</xm:f>
          </x14:formula1>
          <xm:sqref>P48:Q48 W48:X48 P35:Q35 AA27 W35:X35 W30:X33 N30:O32</xm:sqref>
        </x14:dataValidation>
        <x14:dataValidation type="list" allowBlank="1" showInputMessage="1" showErrorMessage="1" xr:uid="{22B1566D-CC1A-4D32-AD63-F654DA1FC79C}">
          <x14:formula1>
            <xm:f>プルダウンリスト!$C$2:$C$31</xm:f>
          </x14:formula1>
          <xm:sqref>O48 AB21:AC21</xm:sqref>
        </x14:dataValidation>
        <x14:dataValidation type="list" allowBlank="1" showInputMessage="1" showErrorMessage="1" xr:uid="{767FCD62-E348-4539-8CEE-29E741607055}">
          <x14:formula1>
            <xm:f>プルダウンリスト!$G$2:$G$13</xm:f>
          </x14:formula1>
          <xm:sqref>AA41:AB41 W21 AE21 N41:O41 V45 Y53:Z53 W38:X38 AF38:AG38 AF3:AG3 AE47 AH19 N38:O38 S46:T46 N43 R48:S48 W47 V43 N45 L53:M53 O37 R35:S35 J37 R58:R60</xm:sqref>
        </x14:dataValidation>
        <x14:dataValidation type="list" allowBlank="1" showInputMessage="1" showErrorMessage="1" xr:uid="{2980D377-8A7C-4725-A6BB-8A332CDCA85A}">
          <x14:formula1>
            <xm:f>プルダウンリスト!$H$2:$H$32</xm:f>
          </x14:formula1>
          <xm:sqref>Y21 Q41:R41 V46:W46 P45 Y47 X43 AI3:AJ3 AG21 AD41:AE41 Q29:S29 R39 I39 V48 AA39 AG47 P43 X45 O53:P53 AB53:AC53 Q37 AJ19 L37 T58:U60</xm:sqref>
        </x14:dataValidation>
        <x14:dataValidation type="list" allowBlank="1" showInputMessage="1" showErrorMessage="1" xr:uid="{34E40343-58FC-460E-A72E-CB307EEE5187}">
          <x14:formula1>
            <xm:f>プルダウンリスト!$D$2:$D$20</xm:f>
          </x14:formula1>
          <xm:sqref>O58:P60</xm:sqref>
        </x14:dataValidation>
        <x14:dataValidation type="list" allowBlank="1" showInputMessage="1" showErrorMessage="1" xr:uid="{9E5F451A-2EBB-4A68-9913-C71A94C55360}">
          <x14:formula1>
            <xm:f>プルダウンリスト!$C$2:$C$26</xm:f>
          </x14:formula1>
          <xm:sqref>V53:W53</xm:sqref>
        </x14:dataValidation>
        <x14:dataValidation type="list" allowBlank="1" showInputMessage="1" showErrorMessage="1" xr:uid="{7FC2F026-82D5-4B0A-B2C1-A89DB753DB4C}">
          <x14:formula1>
            <xm:f>プルダウンリスト!$C$2:$C$17</xm:f>
          </x14:formula1>
          <xm:sqref>AB47:AC47 S45:T45 S43:T43 X41:Y41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D2B0-0E50-4F84-83CD-CE9234A662C2}">
  <sheetPr codeName="Sheet2">
    <pageSetUpPr fitToPage="1"/>
  </sheetPr>
  <dimension ref="A1:F111"/>
  <sheetViews>
    <sheetView view="pageBreakPreview" zoomScaleNormal="100" zoomScaleSheetLayoutView="100" workbookViewId="0">
      <selection sqref="A1:F1"/>
    </sheetView>
  </sheetViews>
  <sheetFormatPr defaultColWidth="8.77734375" defaultRowHeight="12"/>
  <cols>
    <col min="1" max="1" width="1.21875" style="400" customWidth="1"/>
    <col min="2" max="2" width="3.77734375" style="401" customWidth="1"/>
    <col min="3" max="3" width="16.88671875" style="402" customWidth="1"/>
    <col min="4" max="4" width="2.21875" style="403" customWidth="1"/>
    <col min="5" max="5" width="1.77734375" style="404" customWidth="1"/>
    <col min="6" max="6" width="76.33203125" style="405" customWidth="1"/>
    <col min="7" max="16384" width="8.77734375" style="400"/>
  </cols>
  <sheetData>
    <row r="1" spans="1:6" ht="18" customHeight="1">
      <c r="A1" s="975" t="s">
        <v>364</v>
      </c>
      <c r="B1" s="975"/>
      <c r="C1" s="975"/>
      <c r="D1" s="975"/>
      <c r="E1" s="975"/>
      <c r="F1" s="975"/>
    </row>
    <row r="2" spans="1:6" ht="7.05" customHeight="1">
      <c r="A2" s="406"/>
      <c r="B2" s="407"/>
      <c r="C2" s="408"/>
      <c r="D2" s="409"/>
      <c r="E2" s="410"/>
      <c r="F2" s="408"/>
    </row>
    <row r="3" spans="1:6">
      <c r="A3" s="411" t="s">
        <v>365</v>
      </c>
      <c r="B3" s="412"/>
      <c r="C3" s="413"/>
      <c r="D3" s="414"/>
      <c r="E3" s="415"/>
      <c r="F3" s="416"/>
    </row>
    <row r="4" spans="1:6" ht="4.95" customHeight="1">
      <c r="A4" s="417"/>
      <c r="B4" s="418"/>
      <c r="C4" s="419"/>
      <c r="D4" s="420"/>
      <c r="E4" s="421"/>
      <c r="F4" s="422"/>
    </row>
    <row r="5" spans="1:6" ht="10.050000000000001" customHeight="1">
      <c r="A5" s="417"/>
      <c r="B5" s="955" t="s">
        <v>15</v>
      </c>
      <c r="C5" s="955"/>
      <c r="D5" s="956" t="s">
        <v>366</v>
      </c>
      <c r="E5" s="956"/>
      <c r="F5" s="956"/>
    </row>
    <row r="6" spans="1:6" ht="13.2" customHeight="1">
      <c r="A6" s="417"/>
      <c r="B6" s="1005" t="s">
        <v>367</v>
      </c>
      <c r="C6" s="1012"/>
      <c r="D6" s="423" t="s">
        <v>368</v>
      </c>
      <c r="E6" s="1016" t="s">
        <v>369</v>
      </c>
      <c r="F6" s="1017"/>
    </row>
    <row r="7" spans="1:6" ht="13.2" customHeight="1">
      <c r="A7" s="417"/>
      <c r="B7" s="1010" t="s">
        <v>370</v>
      </c>
      <c r="C7" s="1011"/>
      <c r="D7" s="424" t="s">
        <v>368</v>
      </c>
      <c r="E7" s="1014" t="s">
        <v>371</v>
      </c>
      <c r="F7" s="1015"/>
    </row>
    <row r="8" spans="1:6" ht="12" customHeight="1">
      <c r="A8" s="417"/>
      <c r="B8" s="1005"/>
      <c r="C8" s="1012"/>
      <c r="D8" s="425"/>
      <c r="E8" s="426" t="s">
        <v>372</v>
      </c>
      <c r="F8" s="427" t="s">
        <v>373</v>
      </c>
    </row>
    <row r="9" spans="1:6">
      <c r="A9" s="417"/>
      <c r="B9" s="1007"/>
      <c r="C9" s="1013"/>
      <c r="D9" s="428"/>
      <c r="E9" s="429" t="s">
        <v>372</v>
      </c>
      <c r="F9" s="430" t="s">
        <v>374</v>
      </c>
    </row>
    <row r="10" spans="1:6" ht="12" customHeight="1">
      <c r="A10" s="417"/>
      <c r="B10" s="1003" t="s">
        <v>6</v>
      </c>
      <c r="C10" s="1004"/>
      <c r="D10" s="431" t="s">
        <v>375</v>
      </c>
      <c r="E10" s="432" t="s">
        <v>376</v>
      </c>
      <c r="F10" s="433"/>
    </row>
    <row r="11" spans="1:6" ht="24" customHeight="1">
      <c r="A11" s="417"/>
      <c r="B11" s="1005"/>
      <c r="C11" s="1006"/>
      <c r="D11" s="425"/>
      <c r="E11" s="434" t="s">
        <v>372</v>
      </c>
      <c r="F11" s="427" t="s">
        <v>377</v>
      </c>
    </row>
    <row r="12" spans="1:6" ht="12" customHeight="1">
      <c r="A12" s="417"/>
      <c r="B12" s="1003" t="s">
        <v>7</v>
      </c>
      <c r="C12" s="1004"/>
      <c r="D12" s="435" t="s">
        <v>378</v>
      </c>
      <c r="E12" s="436" t="s">
        <v>379</v>
      </c>
      <c r="F12" s="437"/>
    </row>
    <row r="13" spans="1:6" ht="12" customHeight="1">
      <c r="A13" s="417"/>
      <c r="B13" s="1007"/>
      <c r="C13" s="1008"/>
      <c r="D13" s="428"/>
      <c r="E13" s="426" t="s">
        <v>372</v>
      </c>
      <c r="F13" s="438" t="s">
        <v>380</v>
      </c>
    </row>
    <row r="14" spans="1:6" ht="12" customHeight="1">
      <c r="A14" s="417"/>
      <c r="B14" s="439" t="s">
        <v>381</v>
      </c>
      <c r="C14" s="440"/>
      <c r="D14" s="423" t="s">
        <v>375</v>
      </c>
      <c r="E14" s="441" t="s">
        <v>382</v>
      </c>
      <c r="F14" s="442"/>
    </row>
    <row r="15" spans="1:6" ht="12" customHeight="1">
      <c r="A15" s="417"/>
      <c r="B15" s="439" t="s">
        <v>383</v>
      </c>
      <c r="C15" s="440"/>
      <c r="D15" s="423" t="s">
        <v>375</v>
      </c>
      <c r="E15" s="441" t="s">
        <v>384</v>
      </c>
      <c r="F15" s="442"/>
    </row>
    <row r="16" spans="1:6" ht="7.05" customHeight="1">
      <c r="A16" s="417"/>
      <c r="B16" s="443"/>
      <c r="C16" s="408"/>
      <c r="D16" s="444"/>
      <c r="E16" s="445"/>
      <c r="F16" s="446"/>
    </row>
    <row r="17" spans="1:6">
      <c r="A17" s="411" t="s">
        <v>385</v>
      </c>
      <c r="B17" s="412"/>
      <c r="C17" s="447"/>
      <c r="D17" s="448"/>
      <c r="E17" s="449"/>
      <c r="F17" s="450"/>
    </row>
    <row r="18" spans="1:6" ht="4.95" customHeight="1">
      <c r="A18" s="451"/>
      <c r="B18" s="407"/>
      <c r="C18" s="408"/>
      <c r="D18" s="444"/>
      <c r="E18" s="445"/>
      <c r="F18" s="446"/>
    </row>
    <row r="19" spans="1:6" ht="10.050000000000001" customHeight="1">
      <c r="A19" s="417"/>
      <c r="B19" s="955" t="s">
        <v>15</v>
      </c>
      <c r="C19" s="990"/>
      <c r="D19" s="991" t="s">
        <v>366</v>
      </c>
      <c r="E19" s="992"/>
      <c r="F19" s="993"/>
    </row>
    <row r="20" spans="1:6">
      <c r="A20" s="417"/>
      <c r="B20" s="994" t="s">
        <v>386</v>
      </c>
      <c r="C20" s="1001" t="s">
        <v>17</v>
      </c>
      <c r="D20" s="452" t="s">
        <v>375</v>
      </c>
      <c r="E20" s="432" t="s">
        <v>387</v>
      </c>
      <c r="F20" s="453"/>
    </row>
    <row r="21" spans="1:6">
      <c r="A21" s="417"/>
      <c r="B21" s="996"/>
      <c r="C21" s="1009"/>
      <c r="D21" s="454"/>
      <c r="E21" s="429" t="s">
        <v>372</v>
      </c>
      <c r="F21" s="455" t="s">
        <v>388</v>
      </c>
    </row>
    <row r="22" spans="1:6" ht="7.05" customHeight="1">
      <c r="A22" s="417"/>
      <c r="B22" s="443"/>
      <c r="C22" s="408"/>
      <c r="D22" s="444"/>
      <c r="E22" s="445"/>
      <c r="F22" s="446"/>
    </row>
    <row r="23" spans="1:6">
      <c r="A23" s="411" t="s">
        <v>389</v>
      </c>
      <c r="B23" s="412"/>
      <c r="C23" s="447"/>
      <c r="D23" s="448"/>
      <c r="E23" s="449"/>
      <c r="F23" s="450"/>
    </row>
    <row r="24" spans="1:6" ht="4.95" customHeight="1">
      <c r="A24" s="451"/>
      <c r="B24" s="407"/>
      <c r="C24" s="408"/>
      <c r="D24" s="444"/>
      <c r="E24" s="445"/>
      <c r="F24" s="446"/>
    </row>
    <row r="25" spans="1:6" ht="10.050000000000001" customHeight="1">
      <c r="A25" s="417"/>
      <c r="B25" s="955" t="s">
        <v>15</v>
      </c>
      <c r="C25" s="990"/>
      <c r="D25" s="991" t="s">
        <v>366</v>
      </c>
      <c r="E25" s="992"/>
      <c r="F25" s="993"/>
    </row>
    <row r="26" spans="1:6" ht="12" customHeight="1">
      <c r="A26" s="451"/>
      <c r="B26" s="994" t="s">
        <v>390</v>
      </c>
      <c r="C26" s="456" t="s">
        <v>391</v>
      </c>
      <c r="D26" s="457" t="s">
        <v>375</v>
      </c>
      <c r="E26" s="997" t="s">
        <v>392</v>
      </c>
      <c r="F26" s="998"/>
    </row>
    <row r="27" spans="1:6" ht="12" customHeight="1">
      <c r="A27" s="417"/>
      <c r="B27" s="995"/>
      <c r="C27" s="456" t="s">
        <v>393</v>
      </c>
      <c r="D27" s="458" t="s">
        <v>375</v>
      </c>
      <c r="E27" s="997" t="s">
        <v>394</v>
      </c>
      <c r="F27" s="998"/>
    </row>
    <row r="28" spans="1:6" ht="12" customHeight="1">
      <c r="A28" s="417"/>
      <c r="B28" s="996"/>
      <c r="C28" s="459" t="s">
        <v>161</v>
      </c>
      <c r="D28" s="457" t="s">
        <v>375</v>
      </c>
      <c r="E28" s="999" t="s">
        <v>395</v>
      </c>
      <c r="F28" s="1000"/>
    </row>
    <row r="29" spans="1:6" ht="7.05" customHeight="1">
      <c r="A29" s="417"/>
      <c r="B29" s="407"/>
      <c r="C29" s="408"/>
      <c r="D29" s="409"/>
      <c r="E29" s="410"/>
      <c r="F29" s="422"/>
    </row>
    <row r="30" spans="1:6">
      <c r="A30" s="411" t="s">
        <v>396</v>
      </c>
      <c r="B30" s="412"/>
      <c r="C30" s="447"/>
      <c r="D30" s="460"/>
      <c r="E30" s="461"/>
      <c r="F30" s="416"/>
    </row>
    <row r="31" spans="1:6" ht="4.95" customHeight="1">
      <c r="A31" s="417"/>
      <c r="B31" s="407"/>
      <c r="C31" s="408"/>
      <c r="D31" s="409"/>
      <c r="E31" s="410"/>
      <c r="F31" s="422"/>
    </row>
    <row r="32" spans="1:6" ht="10.050000000000001" customHeight="1">
      <c r="A32" s="417"/>
      <c r="B32" s="955" t="s">
        <v>15</v>
      </c>
      <c r="C32" s="955"/>
      <c r="D32" s="956" t="s">
        <v>366</v>
      </c>
      <c r="E32" s="956"/>
      <c r="F32" s="956"/>
    </row>
    <row r="33" spans="1:6" ht="12" customHeight="1">
      <c r="A33" s="417"/>
      <c r="B33" s="964" t="s">
        <v>397</v>
      </c>
      <c r="C33" s="1001" t="s">
        <v>398</v>
      </c>
      <c r="D33" s="452" t="s">
        <v>375</v>
      </c>
      <c r="E33" s="432" t="s">
        <v>399</v>
      </c>
      <c r="F33" s="462"/>
    </row>
    <row r="34" spans="1:6" ht="12" customHeight="1">
      <c r="A34" s="417"/>
      <c r="B34" s="957"/>
      <c r="C34" s="1002"/>
      <c r="D34" s="463" t="s">
        <v>375</v>
      </c>
      <c r="E34" s="973" t="s">
        <v>400</v>
      </c>
      <c r="F34" s="974"/>
    </row>
    <row r="35" spans="1:6" ht="24" customHeight="1">
      <c r="A35" s="417"/>
      <c r="B35" s="958"/>
      <c r="C35" s="1002"/>
      <c r="D35" s="454"/>
      <c r="E35" s="434" t="s">
        <v>372</v>
      </c>
      <c r="F35" s="464" t="s">
        <v>401</v>
      </c>
    </row>
    <row r="36" spans="1:6" ht="12" customHeight="1">
      <c r="A36" s="417"/>
      <c r="B36" s="979" t="s">
        <v>402</v>
      </c>
      <c r="C36" s="959" t="s">
        <v>49</v>
      </c>
      <c r="D36" s="465" t="s">
        <v>375</v>
      </c>
      <c r="E36" s="432" t="s">
        <v>403</v>
      </c>
      <c r="F36" s="462"/>
    </row>
    <row r="37" spans="1:6" ht="12" customHeight="1">
      <c r="A37" s="417"/>
      <c r="B37" s="980"/>
      <c r="C37" s="960"/>
      <c r="D37" s="463"/>
      <c r="E37" s="426" t="s">
        <v>372</v>
      </c>
      <c r="F37" s="466" t="s">
        <v>404</v>
      </c>
    </row>
    <row r="38" spans="1:6" ht="12" customHeight="1">
      <c r="A38" s="417"/>
      <c r="B38" s="980"/>
      <c r="C38" s="961"/>
      <c r="D38" s="467"/>
      <c r="E38" s="426" t="s">
        <v>372</v>
      </c>
      <c r="F38" s="464" t="s">
        <v>405</v>
      </c>
    </row>
    <row r="39" spans="1:6" ht="12" customHeight="1">
      <c r="A39" s="417"/>
      <c r="B39" s="980"/>
      <c r="C39" s="987" t="s">
        <v>406</v>
      </c>
      <c r="D39" s="452" t="s">
        <v>375</v>
      </c>
      <c r="E39" s="971" t="s">
        <v>407</v>
      </c>
      <c r="F39" s="972"/>
    </row>
    <row r="40" spans="1:6" ht="12" customHeight="1">
      <c r="A40" s="417"/>
      <c r="B40" s="980"/>
      <c r="C40" s="988"/>
      <c r="D40" s="463"/>
      <c r="E40" s="426" t="s">
        <v>372</v>
      </c>
      <c r="F40" s="468" t="s">
        <v>408</v>
      </c>
    </row>
    <row r="41" spans="1:6" ht="34.950000000000003" customHeight="1">
      <c r="A41" s="417"/>
      <c r="B41" s="980"/>
      <c r="C41" s="988"/>
      <c r="D41" s="463"/>
      <c r="E41" s="434" t="s">
        <v>372</v>
      </c>
      <c r="F41" s="469" t="s">
        <v>409</v>
      </c>
    </row>
    <row r="42" spans="1:6" ht="24" customHeight="1">
      <c r="A42" s="417"/>
      <c r="B42" s="981"/>
      <c r="C42" s="989"/>
      <c r="D42" s="467"/>
      <c r="E42" s="434" t="s">
        <v>372</v>
      </c>
      <c r="F42" s="464" t="s">
        <v>410</v>
      </c>
    </row>
    <row r="43" spans="1:6" ht="12" customHeight="1">
      <c r="A43" s="417"/>
      <c r="B43" s="979" t="s">
        <v>411</v>
      </c>
      <c r="C43" s="959" t="s">
        <v>412</v>
      </c>
      <c r="D43" s="452" t="s">
        <v>375</v>
      </c>
      <c r="E43" s="432" t="s">
        <v>413</v>
      </c>
      <c r="F43" s="437"/>
    </row>
    <row r="44" spans="1:6" ht="34.950000000000003" customHeight="1">
      <c r="A44" s="417"/>
      <c r="B44" s="980"/>
      <c r="C44" s="960"/>
      <c r="D44" s="463"/>
      <c r="E44" s="434" t="s">
        <v>372</v>
      </c>
      <c r="F44" s="466" t="s">
        <v>414</v>
      </c>
    </row>
    <row r="45" spans="1:6" ht="24" customHeight="1">
      <c r="A45" s="417"/>
      <c r="B45" s="981"/>
      <c r="C45" s="961"/>
      <c r="D45" s="467"/>
      <c r="E45" s="434" t="s">
        <v>372</v>
      </c>
      <c r="F45" s="464" t="s">
        <v>415</v>
      </c>
    </row>
    <row r="46" spans="1:6" ht="24" customHeight="1">
      <c r="A46" s="417"/>
      <c r="B46" s="982" t="s">
        <v>416</v>
      </c>
      <c r="C46" s="959" t="s">
        <v>417</v>
      </c>
      <c r="D46" s="452" t="s">
        <v>375</v>
      </c>
      <c r="E46" s="965" t="s">
        <v>418</v>
      </c>
      <c r="F46" s="966"/>
    </row>
    <row r="47" spans="1:6" ht="12" customHeight="1">
      <c r="A47" s="417"/>
      <c r="B47" s="983"/>
      <c r="C47" s="960"/>
      <c r="D47" s="470" t="s">
        <v>368</v>
      </c>
      <c r="E47" s="985" t="s">
        <v>419</v>
      </c>
      <c r="F47" s="986"/>
    </row>
    <row r="48" spans="1:6" ht="12" customHeight="1">
      <c r="A48" s="417"/>
      <c r="B48" s="983"/>
      <c r="C48" s="960"/>
      <c r="D48" s="470" t="s">
        <v>375</v>
      </c>
      <c r="E48" s="985" t="s">
        <v>420</v>
      </c>
      <c r="F48" s="986"/>
    </row>
    <row r="49" spans="1:6" ht="12" customHeight="1">
      <c r="A49" s="417"/>
      <c r="B49" s="983"/>
      <c r="C49" s="960"/>
      <c r="D49" s="470" t="s">
        <v>375</v>
      </c>
      <c r="E49" s="445" t="s">
        <v>421</v>
      </c>
      <c r="F49" s="468"/>
    </row>
    <row r="50" spans="1:6" ht="12" customHeight="1">
      <c r="A50" s="417"/>
      <c r="B50" s="983"/>
      <c r="C50" s="960"/>
      <c r="D50" s="470" t="s">
        <v>375</v>
      </c>
      <c r="E50" s="445" t="s">
        <v>422</v>
      </c>
      <c r="F50" s="468"/>
    </row>
    <row r="51" spans="1:6" ht="12" customHeight="1">
      <c r="A51" s="417"/>
      <c r="B51" s="983"/>
      <c r="C51" s="960"/>
      <c r="D51" s="470"/>
      <c r="E51" s="426" t="s">
        <v>372</v>
      </c>
      <c r="F51" s="468" t="s">
        <v>423</v>
      </c>
    </row>
    <row r="52" spans="1:6" ht="12" customHeight="1">
      <c r="A52" s="417"/>
      <c r="B52" s="983"/>
      <c r="C52" s="960"/>
      <c r="D52" s="470" t="s">
        <v>375</v>
      </c>
      <c r="E52" s="445" t="s">
        <v>424</v>
      </c>
      <c r="F52" s="468"/>
    </row>
    <row r="53" spans="1:6" ht="12" customHeight="1">
      <c r="A53" s="417"/>
      <c r="B53" s="983"/>
      <c r="C53" s="960"/>
      <c r="D53" s="470"/>
      <c r="E53" s="426" t="s">
        <v>372</v>
      </c>
      <c r="F53" s="468" t="s">
        <v>425</v>
      </c>
    </row>
    <row r="54" spans="1:6" ht="12" customHeight="1">
      <c r="A54" s="417"/>
      <c r="B54" s="983"/>
      <c r="C54" s="960"/>
      <c r="D54" s="470"/>
      <c r="E54" s="426" t="s">
        <v>372</v>
      </c>
      <c r="F54" s="468" t="s">
        <v>426</v>
      </c>
    </row>
    <row r="55" spans="1:6" ht="12" customHeight="1">
      <c r="A55" s="417"/>
      <c r="B55" s="983"/>
      <c r="C55" s="960"/>
      <c r="D55" s="470"/>
      <c r="E55" s="426" t="s">
        <v>372</v>
      </c>
      <c r="F55" s="468" t="s">
        <v>427</v>
      </c>
    </row>
    <row r="56" spans="1:6" ht="12" customHeight="1">
      <c r="A56" s="417"/>
      <c r="B56" s="983"/>
      <c r="C56" s="960"/>
      <c r="D56" s="470" t="s">
        <v>375</v>
      </c>
      <c r="E56" s="445" t="s">
        <v>428</v>
      </c>
      <c r="F56" s="468"/>
    </row>
    <row r="57" spans="1:6" ht="24" customHeight="1">
      <c r="A57" s="417"/>
      <c r="B57" s="983"/>
      <c r="C57" s="960"/>
      <c r="D57" s="470"/>
      <c r="E57" s="434" t="s">
        <v>372</v>
      </c>
      <c r="F57" s="469" t="s">
        <v>429</v>
      </c>
    </row>
    <row r="58" spans="1:6" ht="24" customHeight="1">
      <c r="A58" s="417"/>
      <c r="B58" s="983"/>
      <c r="C58" s="960"/>
      <c r="D58" s="470"/>
      <c r="E58" s="434" t="s">
        <v>372</v>
      </c>
      <c r="F58" s="471" t="s">
        <v>430</v>
      </c>
    </row>
    <row r="59" spans="1:6" ht="24" customHeight="1">
      <c r="A59" s="417"/>
      <c r="B59" s="983"/>
      <c r="C59" s="960"/>
      <c r="D59" s="470"/>
      <c r="E59" s="434" t="s">
        <v>372</v>
      </c>
      <c r="F59" s="469" t="s">
        <v>431</v>
      </c>
    </row>
    <row r="60" spans="1:6" ht="12" customHeight="1">
      <c r="A60" s="417"/>
      <c r="B60" s="983"/>
      <c r="C60" s="960"/>
      <c r="D60" s="470" t="s">
        <v>375</v>
      </c>
      <c r="E60" s="445" t="s">
        <v>432</v>
      </c>
      <c r="F60" s="468"/>
    </row>
    <row r="61" spans="1:6" ht="12" customHeight="1">
      <c r="A61" s="417"/>
      <c r="B61" s="983"/>
      <c r="C61" s="960"/>
      <c r="D61" s="470"/>
      <c r="E61" s="426" t="s">
        <v>372</v>
      </c>
      <c r="F61" s="468" t="s">
        <v>433</v>
      </c>
    </row>
    <row r="62" spans="1:6" ht="12" customHeight="1">
      <c r="A62" s="417"/>
      <c r="B62" s="983"/>
      <c r="C62" s="960"/>
      <c r="D62" s="470" t="s">
        <v>375</v>
      </c>
      <c r="E62" s="445" t="s">
        <v>434</v>
      </c>
      <c r="F62" s="468"/>
    </row>
    <row r="63" spans="1:6" ht="12" customHeight="1">
      <c r="A63" s="417"/>
      <c r="B63" s="984"/>
      <c r="C63" s="961"/>
      <c r="D63" s="467"/>
      <c r="E63" s="429" t="s">
        <v>372</v>
      </c>
      <c r="F63" s="472" t="s">
        <v>435</v>
      </c>
    </row>
    <row r="64" spans="1:6" ht="7.8" customHeight="1">
      <c r="A64" s="417"/>
      <c r="B64" s="473"/>
      <c r="C64" s="474"/>
      <c r="D64" s="475"/>
      <c r="E64" s="434"/>
      <c r="F64" s="476"/>
    </row>
    <row r="65" spans="1:6" ht="18" customHeight="1">
      <c r="A65" s="975" t="s">
        <v>364</v>
      </c>
      <c r="B65" s="975"/>
      <c r="C65" s="975"/>
      <c r="D65" s="975"/>
      <c r="E65" s="975"/>
      <c r="F65" s="975"/>
    </row>
    <row r="66" spans="1:6" ht="7.05" customHeight="1">
      <c r="A66" s="406"/>
      <c r="B66" s="407"/>
      <c r="C66" s="408"/>
      <c r="D66" s="409"/>
      <c r="E66" s="410"/>
      <c r="F66" s="408"/>
    </row>
    <row r="67" spans="1:6" ht="10.050000000000001" customHeight="1">
      <c r="A67" s="417"/>
      <c r="B67" s="955" t="s">
        <v>15</v>
      </c>
      <c r="C67" s="955"/>
      <c r="D67" s="956" t="s">
        <v>366</v>
      </c>
      <c r="E67" s="956"/>
      <c r="F67" s="956"/>
    </row>
    <row r="68" spans="1:6" ht="12" customHeight="1">
      <c r="A68" s="417"/>
      <c r="B68" s="976" t="s">
        <v>416</v>
      </c>
      <c r="C68" s="959" t="s">
        <v>436</v>
      </c>
      <c r="D68" s="452" t="s">
        <v>375</v>
      </c>
      <c r="E68" s="432" t="s">
        <v>437</v>
      </c>
      <c r="F68" s="477"/>
    </row>
    <row r="69" spans="1:6" ht="36" customHeight="1">
      <c r="A69" s="417"/>
      <c r="B69" s="977"/>
      <c r="C69" s="960"/>
      <c r="D69" s="470" t="s">
        <v>375</v>
      </c>
      <c r="E69" s="973" t="s">
        <v>438</v>
      </c>
      <c r="F69" s="974"/>
    </row>
    <row r="70" spans="1:6" ht="12" customHeight="1">
      <c r="A70" s="417"/>
      <c r="B70" s="977"/>
      <c r="C70" s="960"/>
      <c r="D70" s="470" t="s">
        <v>375</v>
      </c>
      <c r="E70" s="973" t="s">
        <v>420</v>
      </c>
      <c r="F70" s="974"/>
    </row>
    <row r="71" spans="1:6">
      <c r="A71" s="417"/>
      <c r="B71" s="977"/>
      <c r="C71" s="960"/>
      <c r="D71" s="470" t="s">
        <v>375</v>
      </c>
      <c r="E71" s="445" t="s">
        <v>439</v>
      </c>
      <c r="F71" s="471"/>
    </row>
    <row r="72" spans="1:6" ht="24" customHeight="1">
      <c r="A72" s="417"/>
      <c r="B72" s="977"/>
      <c r="C72" s="960"/>
      <c r="D72" s="470" t="s">
        <v>375</v>
      </c>
      <c r="E72" s="973" t="s">
        <v>440</v>
      </c>
      <c r="F72" s="974"/>
    </row>
    <row r="73" spans="1:6">
      <c r="A73" s="417"/>
      <c r="B73" s="977"/>
      <c r="C73" s="960"/>
      <c r="D73" s="470" t="s">
        <v>375</v>
      </c>
      <c r="E73" s="445" t="s">
        <v>441</v>
      </c>
      <c r="F73" s="471"/>
    </row>
    <row r="74" spans="1:6">
      <c r="A74" s="417"/>
      <c r="B74" s="977"/>
      <c r="C74" s="960"/>
      <c r="D74" s="463"/>
      <c r="E74" s="426" t="s">
        <v>372</v>
      </c>
      <c r="F74" s="471" t="s">
        <v>442</v>
      </c>
    </row>
    <row r="75" spans="1:6" ht="21.6">
      <c r="A75" s="417"/>
      <c r="B75" s="977"/>
      <c r="C75" s="960"/>
      <c r="D75" s="463"/>
      <c r="E75" s="434" t="s">
        <v>372</v>
      </c>
      <c r="F75" s="471" t="s">
        <v>443</v>
      </c>
    </row>
    <row r="76" spans="1:6">
      <c r="A76" s="417"/>
      <c r="B76" s="977"/>
      <c r="C76" s="960"/>
      <c r="D76" s="470" t="s">
        <v>375</v>
      </c>
      <c r="E76" s="445" t="s">
        <v>90</v>
      </c>
      <c r="F76" s="471"/>
    </row>
    <row r="77" spans="1:6">
      <c r="A77" s="417"/>
      <c r="B77" s="977"/>
      <c r="C77" s="960"/>
      <c r="D77" s="463"/>
      <c r="E77" s="426" t="s">
        <v>372</v>
      </c>
      <c r="F77" s="471" t="s">
        <v>444</v>
      </c>
    </row>
    <row r="78" spans="1:6" ht="21.6">
      <c r="A78" s="417"/>
      <c r="B78" s="977"/>
      <c r="C78" s="960"/>
      <c r="D78" s="463"/>
      <c r="E78" s="434" t="s">
        <v>372</v>
      </c>
      <c r="F78" s="471" t="s">
        <v>445</v>
      </c>
    </row>
    <row r="79" spans="1:6">
      <c r="A79" s="417"/>
      <c r="B79" s="977"/>
      <c r="C79" s="960"/>
      <c r="D79" s="470" t="s">
        <v>375</v>
      </c>
      <c r="E79" s="445" t="s">
        <v>446</v>
      </c>
      <c r="F79" s="471"/>
    </row>
    <row r="80" spans="1:6">
      <c r="A80" s="417"/>
      <c r="B80" s="977"/>
      <c r="C80" s="960"/>
      <c r="D80" s="463"/>
      <c r="E80" s="426" t="s">
        <v>372</v>
      </c>
      <c r="F80" s="471" t="s">
        <v>433</v>
      </c>
    </row>
    <row r="81" spans="1:6">
      <c r="A81" s="417"/>
      <c r="B81" s="977"/>
      <c r="C81" s="960"/>
      <c r="D81" s="463"/>
      <c r="E81" s="426" t="s">
        <v>372</v>
      </c>
      <c r="F81" s="471" t="s">
        <v>447</v>
      </c>
    </row>
    <row r="82" spans="1:6">
      <c r="A82" s="417"/>
      <c r="B82" s="977"/>
      <c r="C82" s="960"/>
      <c r="D82" s="463"/>
      <c r="E82" s="426" t="s">
        <v>372</v>
      </c>
      <c r="F82" s="471" t="s">
        <v>448</v>
      </c>
    </row>
    <row r="83" spans="1:6">
      <c r="A83" s="417"/>
      <c r="B83" s="977"/>
      <c r="C83" s="960"/>
      <c r="D83" s="470" t="s">
        <v>375</v>
      </c>
      <c r="E83" s="445" t="s">
        <v>449</v>
      </c>
      <c r="F83" s="471"/>
    </row>
    <row r="84" spans="1:6" ht="12" customHeight="1">
      <c r="A84" s="417"/>
      <c r="B84" s="977"/>
      <c r="C84" s="960"/>
      <c r="D84" s="463"/>
      <c r="E84" s="426" t="s">
        <v>372</v>
      </c>
      <c r="F84" s="471" t="s">
        <v>450</v>
      </c>
    </row>
    <row r="85" spans="1:6">
      <c r="A85" s="417"/>
      <c r="B85" s="977"/>
      <c r="C85" s="960"/>
      <c r="D85" s="463"/>
      <c r="E85" s="426" t="s">
        <v>372</v>
      </c>
      <c r="F85" s="471" t="s">
        <v>451</v>
      </c>
    </row>
    <row r="86" spans="1:6" ht="12" customHeight="1">
      <c r="A86" s="417"/>
      <c r="B86" s="978"/>
      <c r="C86" s="961"/>
      <c r="D86" s="467"/>
      <c r="E86" s="426" t="s">
        <v>372</v>
      </c>
      <c r="F86" s="464" t="s">
        <v>452</v>
      </c>
    </row>
    <row r="87" spans="1:6" ht="24" customHeight="1">
      <c r="A87" s="417"/>
      <c r="B87" s="478" t="s">
        <v>453</v>
      </c>
      <c r="C87" s="479" t="s">
        <v>454</v>
      </c>
      <c r="D87" s="480" t="s">
        <v>368</v>
      </c>
      <c r="E87" s="967" t="s">
        <v>455</v>
      </c>
      <c r="F87" s="968"/>
    </row>
    <row r="88" spans="1:6" ht="12" customHeight="1">
      <c r="A88" s="417"/>
      <c r="B88" s="964" t="s">
        <v>456</v>
      </c>
      <c r="C88" s="959" t="s">
        <v>457</v>
      </c>
      <c r="D88" s="470" t="s">
        <v>375</v>
      </c>
      <c r="E88" s="969" t="s">
        <v>458</v>
      </c>
      <c r="F88" s="970"/>
    </row>
    <row r="89" spans="1:6" ht="12" customHeight="1">
      <c r="A89" s="417"/>
      <c r="B89" s="957"/>
      <c r="C89" s="960"/>
      <c r="D89" s="481"/>
      <c r="E89" s="426" t="s">
        <v>372</v>
      </c>
      <c r="F89" s="482" t="s">
        <v>459</v>
      </c>
    </row>
    <row r="90" spans="1:6" ht="12" customHeight="1">
      <c r="A90" s="417"/>
      <c r="B90" s="958"/>
      <c r="C90" s="961"/>
      <c r="D90" s="481"/>
      <c r="E90" s="426" t="s">
        <v>372</v>
      </c>
      <c r="F90" s="482" t="s">
        <v>460</v>
      </c>
    </row>
    <row r="91" spans="1:6" ht="36" customHeight="1">
      <c r="A91" s="417"/>
      <c r="B91" s="964" t="s">
        <v>461</v>
      </c>
      <c r="C91" s="959" t="s">
        <v>462</v>
      </c>
      <c r="D91" s="452" t="s">
        <v>375</v>
      </c>
      <c r="E91" s="965" t="s">
        <v>463</v>
      </c>
      <c r="F91" s="966"/>
    </row>
    <row r="92" spans="1:6">
      <c r="A92" s="417"/>
      <c r="B92" s="958"/>
      <c r="C92" s="961"/>
      <c r="D92" s="454"/>
      <c r="E92" s="426" t="s">
        <v>372</v>
      </c>
      <c r="F92" s="455" t="s">
        <v>464</v>
      </c>
    </row>
    <row r="93" spans="1:6" ht="24" customHeight="1">
      <c r="A93" s="417"/>
      <c r="B93" s="478" t="s">
        <v>465</v>
      </c>
      <c r="C93" s="483" t="s">
        <v>466</v>
      </c>
      <c r="D93" s="452" t="s">
        <v>375</v>
      </c>
      <c r="E93" s="967" t="s">
        <v>467</v>
      </c>
      <c r="F93" s="968"/>
    </row>
    <row r="94" spans="1:6" ht="36" customHeight="1">
      <c r="A94" s="417"/>
      <c r="B94" s="478" t="s">
        <v>468</v>
      </c>
      <c r="C94" s="484" t="s">
        <v>469</v>
      </c>
      <c r="D94" s="452" t="s">
        <v>375</v>
      </c>
      <c r="E94" s="971" t="s">
        <v>470</v>
      </c>
      <c r="F94" s="972"/>
    </row>
    <row r="95" spans="1:6" ht="36" customHeight="1">
      <c r="A95" s="417"/>
      <c r="B95" s="964" t="s">
        <v>471</v>
      </c>
      <c r="C95" s="485" t="s">
        <v>472</v>
      </c>
      <c r="D95" s="452" t="s">
        <v>375</v>
      </c>
      <c r="E95" s="971" t="s">
        <v>473</v>
      </c>
      <c r="F95" s="972"/>
    </row>
    <row r="96" spans="1:6" ht="24" customHeight="1">
      <c r="A96" s="417"/>
      <c r="B96" s="957"/>
      <c r="C96" s="486" t="s">
        <v>474</v>
      </c>
      <c r="D96" s="470" t="s">
        <v>375</v>
      </c>
      <c r="E96" s="973" t="s">
        <v>475</v>
      </c>
      <c r="F96" s="974"/>
    </row>
    <row r="97" spans="1:6" ht="24" customHeight="1">
      <c r="A97" s="417"/>
      <c r="B97" s="958"/>
      <c r="C97" s="487"/>
      <c r="D97" s="454"/>
      <c r="E97" s="434" t="s">
        <v>372</v>
      </c>
      <c r="F97" s="464" t="s">
        <v>476</v>
      </c>
    </row>
    <row r="98" spans="1:6" ht="21.6" customHeight="1">
      <c r="A98" s="417"/>
      <c r="B98" s="478" t="s">
        <v>477</v>
      </c>
      <c r="C98" s="483" t="s">
        <v>478</v>
      </c>
      <c r="D98" s="480" t="s">
        <v>368</v>
      </c>
      <c r="E98" s="967" t="s">
        <v>455</v>
      </c>
      <c r="F98" s="968"/>
    </row>
    <row r="99" spans="1:6" ht="24" customHeight="1">
      <c r="A99" s="417"/>
      <c r="B99" s="478" t="s">
        <v>479</v>
      </c>
      <c r="C99" s="483" t="s">
        <v>480</v>
      </c>
      <c r="D99" s="457" t="s">
        <v>375</v>
      </c>
      <c r="E99" s="962" t="s">
        <v>481</v>
      </c>
      <c r="F99" s="963"/>
    </row>
    <row r="100" spans="1:6" ht="24" customHeight="1">
      <c r="A100" s="417"/>
      <c r="B100" s="478" t="s">
        <v>482</v>
      </c>
      <c r="C100" s="483" t="s">
        <v>483</v>
      </c>
      <c r="D100" s="457" t="s">
        <v>375</v>
      </c>
      <c r="E100" s="962" t="s">
        <v>484</v>
      </c>
      <c r="F100" s="963"/>
    </row>
    <row r="101" spans="1:6" ht="12" customHeight="1">
      <c r="A101" s="417"/>
      <c r="B101" s="478" t="s">
        <v>485</v>
      </c>
      <c r="C101" s="483" t="s">
        <v>123</v>
      </c>
      <c r="D101" s="457" t="s">
        <v>375</v>
      </c>
      <c r="E101" s="962" t="s">
        <v>486</v>
      </c>
      <c r="F101" s="963"/>
    </row>
    <row r="102" spans="1:6" ht="12" customHeight="1">
      <c r="A102" s="417"/>
      <c r="B102" s="964" t="s">
        <v>487</v>
      </c>
      <c r="C102" s="959" t="s">
        <v>488</v>
      </c>
      <c r="D102" s="452" t="s">
        <v>375</v>
      </c>
      <c r="E102" s="965" t="s">
        <v>489</v>
      </c>
      <c r="F102" s="966"/>
    </row>
    <row r="103" spans="1:6" ht="12" customHeight="1">
      <c r="A103" s="417"/>
      <c r="B103" s="958"/>
      <c r="C103" s="961"/>
      <c r="D103" s="467"/>
      <c r="E103" s="426" t="s">
        <v>372</v>
      </c>
      <c r="F103" s="488" t="s">
        <v>490</v>
      </c>
    </row>
    <row r="104" spans="1:6" ht="12" customHeight="1">
      <c r="A104" s="417"/>
      <c r="B104" s="478" t="s">
        <v>491</v>
      </c>
      <c r="C104" s="483" t="s">
        <v>125</v>
      </c>
      <c r="D104" s="457" t="s">
        <v>375</v>
      </c>
      <c r="E104" s="953" t="s">
        <v>492</v>
      </c>
      <c r="F104" s="954"/>
    </row>
    <row r="105" spans="1:6" ht="15" customHeight="1">
      <c r="A105" s="417"/>
      <c r="B105" s="473"/>
      <c r="C105" s="474"/>
      <c r="D105" s="475"/>
      <c r="E105" s="445"/>
      <c r="F105" s="489"/>
    </row>
    <row r="106" spans="1:6" ht="12" customHeight="1">
      <c r="A106" s="411" t="s">
        <v>493</v>
      </c>
      <c r="B106" s="490"/>
      <c r="C106" s="447"/>
      <c r="D106" s="491"/>
      <c r="E106" s="491"/>
      <c r="F106" s="491"/>
    </row>
    <row r="107" spans="1:6" ht="4.95" customHeight="1">
      <c r="A107" s="417"/>
      <c r="B107" s="443"/>
      <c r="C107" s="408"/>
      <c r="D107" s="492"/>
      <c r="E107" s="492"/>
      <c r="F107" s="492"/>
    </row>
    <row r="108" spans="1:6">
      <c r="A108" s="417"/>
      <c r="B108" s="955" t="s">
        <v>15</v>
      </c>
      <c r="C108" s="955"/>
      <c r="D108" s="956" t="s">
        <v>366</v>
      </c>
      <c r="E108" s="956"/>
      <c r="F108" s="956"/>
    </row>
    <row r="109" spans="1:6" ht="13.2" customHeight="1">
      <c r="A109" s="417"/>
      <c r="B109" s="957" t="s">
        <v>494</v>
      </c>
      <c r="C109" s="959" t="s">
        <v>126</v>
      </c>
      <c r="D109" s="452" t="s">
        <v>375</v>
      </c>
      <c r="E109" s="432" t="s">
        <v>495</v>
      </c>
      <c r="F109" s="453"/>
    </row>
    <row r="110" spans="1:6" ht="24" customHeight="1">
      <c r="A110" s="417"/>
      <c r="B110" s="957"/>
      <c r="C110" s="960"/>
      <c r="D110" s="470"/>
      <c r="E110" s="434" t="s">
        <v>372</v>
      </c>
      <c r="F110" s="469" t="s">
        <v>496</v>
      </c>
    </row>
    <row r="111" spans="1:6" ht="12" customHeight="1">
      <c r="A111" s="417"/>
      <c r="B111" s="958"/>
      <c r="C111" s="961"/>
      <c r="D111" s="467"/>
      <c r="E111" s="493" t="s">
        <v>372</v>
      </c>
      <c r="F111" s="464" t="s">
        <v>497</v>
      </c>
    </row>
  </sheetData>
  <sheetProtection password="D46A" sheet="1" objects="1" scenarios="1"/>
  <mergeCells count="67">
    <mergeCell ref="B7:C9"/>
    <mergeCell ref="E7:F7"/>
    <mergeCell ref="A1:F1"/>
    <mergeCell ref="B5:C5"/>
    <mergeCell ref="D5:F5"/>
    <mergeCell ref="B6:C6"/>
    <mergeCell ref="E6:F6"/>
    <mergeCell ref="B10:C11"/>
    <mergeCell ref="B12:C13"/>
    <mergeCell ref="B19:C19"/>
    <mergeCell ref="D19:F19"/>
    <mergeCell ref="B20:B21"/>
    <mergeCell ref="C20:C21"/>
    <mergeCell ref="B36:B42"/>
    <mergeCell ref="C36:C38"/>
    <mergeCell ref="C39:C42"/>
    <mergeCell ref="E39:F39"/>
    <mergeCell ref="B25:C25"/>
    <mergeCell ref="D25:F25"/>
    <mergeCell ref="B26:B28"/>
    <mergeCell ref="E26:F26"/>
    <mergeCell ref="E27:F27"/>
    <mergeCell ref="E28:F28"/>
    <mergeCell ref="B32:C32"/>
    <mergeCell ref="D32:F32"/>
    <mergeCell ref="B33:B35"/>
    <mergeCell ref="C33:C35"/>
    <mergeCell ref="E34:F34"/>
    <mergeCell ref="B43:B45"/>
    <mergeCell ref="C43:C45"/>
    <mergeCell ref="B46:B63"/>
    <mergeCell ref="C46:C63"/>
    <mergeCell ref="E46:F46"/>
    <mergeCell ref="E47:F47"/>
    <mergeCell ref="E48:F48"/>
    <mergeCell ref="A65:F65"/>
    <mergeCell ref="B67:C67"/>
    <mergeCell ref="D67:F67"/>
    <mergeCell ref="B68:B86"/>
    <mergeCell ref="C68:C86"/>
    <mergeCell ref="E69:F69"/>
    <mergeCell ref="E70:F70"/>
    <mergeCell ref="E72:F72"/>
    <mergeCell ref="E98:F98"/>
    <mergeCell ref="E87:F87"/>
    <mergeCell ref="B88:B90"/>
    <mergeCell ref="C88:C90"/>
    <mergeCell ref="E88:F88"/>
    <mergeCell ref="B91:B92"/>
    <mergeCell ref="C91:C92"/>
    <mergeCell ref="E91:F91"/>
    <mergeCell ref="E93:F93"/>
    <mergeCell ref="E94:F94"/>
    <mergeCell ref="B95:B97"/>
    <mergeCell ref="E95:F95"/>
    <mergeCell ref="E96:F96"/>
    <mergeCell ref="E99:F99"/>
    <mergeCell ref="E100:F100"/>
    <mergeCell ref="E101:F101"/>
    <mergeCell ref="B102:B103"/>
    <mergeCell ref="C102:C103"/>
    <mergeCell ref="E102:F102"/>
    <mergeCell ref="E104:F104"/>
    <mergeCell ref="B108:C108"/>
    <mergeCell ref="D108:F108"/>
    <mergeCell ref="B109:B111"/>
    <mergeCell ref="C109:C111"/>
  </mergeCells>
  <phoneticPr fontId="2"/>
  <printOptions horizontalCentered="1"/>
  <pageMargins left="0.27559055118110237" right="0.27559055118110237" top="0.31496062992125984" bottom="0.39370078740157483" header="0.31496062992125984" footer="0.27559055118110237"/>
  <pageSetup paperSize="9" scale="98" fitToHeight="0" orientation="portrait" r:id="rId1"/>
  <headerFooter>
    <oddHeader>&amp;R&amp;P / &amp;N ページ</oddHeader>
    <oddFooter>&amp;R&amp;"ＭＳ 明朝,標準" 8申-4</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s="345" t="s">
        <v>128</v>
      </c>
      <c r="B1" s="345" t="s">
        <v>129</v>
      </c>
      <c r="C1" s="345" t="s">
        <v>2</v>
      </c>
      <c r="D1" s="346" t="s">
        <v>127</v>
      </c>
      <c r="E1" s="345" t="s">
        <v>130</v>
      </c>
      <c r="F1" s="345" t="s">
        <v>131</v>
      </c>
      <c r="G1" s="345" t="s">
        <v>132</v>
      </c>
      <c r="H1" s="345" t="s">
        <v>133</v>
      </c>
      <c r="I1" s="345" t="s">
        <v>84</v>
      </c>
      <c r="J1" s="345" t="s">
        <v>78</v>
      </c>
      <c r="K1" s="345" t="s">
        <v>78</v>
      </c>
      <c r="L1" s="345" t="s">
        <v>134</v>
      </c>
      <c r="M1" s="347" t="s">
        <v>135</v>
      </c>
    </row>
    <row r="2" spans="1:13" ht="18.75" customHeight="1">
      <c r="A2" s="346"/>
      <c r="B2" s="348"/>
      <c r="C2" s="349">
        <f ca="1">YEAR(TODAY())</f>
        <v>2025</v>
      </c>
      <c r="D2" s="349">
        <f ca="1">YEAR(TODAY())</f>
        <v>2025</v>
      </c>
      <c r="E2" s="349">
        <f ca="1">YEAR(TODAY())</f>
        <v>2025</v>
      </c>
      <c r="F2" s="349">
        <f ca="1">F3+1</f>
        <v>2027</v>
      </c>
      <c r="G2" s="350">
        <v>1</v>
      </c>
      <c r="H2" s="350">
        <v>1</v>
      </c>
      <c r="I2" s="350">
        <v>0</v>
      </c>
      <c r="J2" s="351">
        <v>1</v>
      </c>
      <c r="K2" s="351">
        <v>0</v>
      </c>
      <c r="L2" s="352">
        <v>15</v>
      </c>
      <c r="M2" s="347" t="s">
        <v>98</v>
      </c>
    </row>
    <row r="3" spans="1:13" ht="18.75" customHeight="1">
      <c r="A3" s="346"/>
      <c r="B3" s="348"/>
      <c r="C3" s="349">
        <f ca="1">C2+1</f>
        <v>2026</v>
      </c>
      <c r="D3" s="349">
        <f ca="1">D2-1</f>
        <v>2024</v>
      </c>
      <c r="E3" s="349">
        <f ca="1">E2-1</f>
        <v>2024</v>
      </c>
      <c r="F3" s="349">
        <f ca="1">F4+1</f>
        <v>2026</v>
      </c>
      <c r="G3" s="350">
        <v>2</v>
      </c>
      <c r="H3" s="350">
        <v>2</v>
      </c>
      <c r="I3" s="350">
        <v>1</v>
      </c>
      <c r="J3" s="351">
        <v>2</v>
      </c>
      <c r="K3" s="351">
        <v>1</v>
      </c>
      <c r="L3" s="352">
        <v>30</v>
      </c>
      <c r="M3" s="347" t="s">
        <v>136</v>
      </c>
    </row>
    <row r="4" spans="1:13" ht="18.75" customHeight="1">
      <c r="A4" s="346"/>
      <c r="B4" s="348"/>
      <c r="C4" s="349">
        <f t="shared" ref="C4:C31" ca="1" si="0">C3+1</f>
        <v>2027</v>
      </c>
      <c r="D4" s="349">
        <f ca="1">D3-1</f>
        <v>2023</v>
      </c>
      <c r="E4" s="349">
        <f t="shared" ref="E4:E67" ca="1" si="1">E3-1</f>
        <v>2023</v>
      </c>
      <c r="F4" s="349">
        <f ca="1">YEAR(TODAY())</f>
        <v>2025</v>
      </c>
      <c r="G4" s="350">
        <v>3</v>
      </c>
      <c r="H4" s="350">
        <v>3</v>
      </c>
      <c r="I4" s="350">
        <v>2</v>
      </c>
      <c r="J4" s="351">
        <v>3</v>
      </c>
      <c r="K4" s="351">
        <v>2</v>
      </c>
      <c r="L4" s="347">
        <v>45</v>
      </c>
      <c r="M4" s="345"/>
    </row>
    <row r="5" spans="1:13" ht="18.75" customHeight="1">
      <c r="A5" s="346"/>
      <c r="B5" s="348"/>
      <c r="C5" s="349">
        <f t="shared" ca="1" si="0"/>
        <v>2028</v>
      </c>
      <c r="D5" s="349">
        <f t="shared" ref="D5:D20" ca="1" si="2">D4-1</f>
        <v>2022</v>
      </c>
      <c r="E5" s="349">
        <f t="shared" ca="1" si="1"/>
        <v>2022</v>
      </c>
      <c r="F5" s="349">
        <f ca="1">F4-1</f>
        <v>2024</v>
      </c>
      <c r="G5" s="350">
        <v>4</v>
      </c>
      <c r="H5" s="350">
        <v>4</v>
      </c>
      <c r="I5" s="350">
        <v>3</v>
      </c>
      <c r="J5" s="351">
        <v>4</v>
      </c>
      <c r="K5" s="351">
        <v>3</v>
      </c>
      <c r="L5" s="347">
        <v>60</v>
      </c>
      <c r="M5" s="345"/>
    </row>
    <row r="6" spans="1:13" ht="18.75" customHeight="1">
      <c r="A6" s="346"/>
      <c r="B6" s="348"/>
      <c r="C6" s="349">
        <f t="shared" ca="1" si="0"/>
        <v>2029</v>
      </c>
      <c r="D6" s="349">
        <f t="shared" ca="1" si="2"/>
        <v>2021</v>
      </c>
      <c r="E6" s="349">
        <f t="shared" ca="1" si="1"/>
        <v>2021</v>
      </c>
      <c r="F6" s="349">
        <f t="shared" ref="F6:F55" ca="1" si="3">F5-1</f>
        <v>2023</v>
      </c>
      <c r="G6" s="350">
        <v>5</v>
      </c>
      <c r="H6" s="350">
        <v>5</v>
      </c>
      <c r="I6" s="350">
        <v>4</v>
      </c>
      <c r="J6" s="351">
        <v>5</v>
      </c>
      <c r="K6" s="351">
        <v>4</v>
      </c>
      <c r="L6" s="347">
        <v>75</v>
      </c>
      <c r="M6" s="345"/>
    </row>
    <row r="7" spans="1:13" ht="18.75" customHeight="1">
      <c r="A7" s="346"/>
      <c r="B7" s="348"/>
      <c r="C7" s="349">
        <f t="shared" ca="1" si="0"/>
        <v>2030</v>
      </c>
      <c r="D7" s="349">
        <f t="shared" ca="1" si="2"/>
        <v>2020</v>
      </c>
      <c r="E7" s="349">
        <f t="shared" ca="1" si="1"/>
        <v>2020</v>
      </c>
      <c r="F7" s="349">
        <f t="shared" ca="1" si="3"/>
        <v>2022</v>
      </c>
      <c r="G7" s="350">
        <v>6</v>
      </c>
      <c r="H7" s="350">
        <v>6</v>
      </c>
      <c r="I7" s="350">
        <v>5</v>
      </c>
      <c r="J7" s="351">
        <v>6</v>
      </c>
      <c r="K7" s="351">
        <v>5</v>
      </c>
      <c r="L7" s="347">
        <v>90</v>
      </c>
      <c r="M7" s="345"/>
    </row>
    <row r="8" spans="1:13" ht="18.75" customHeight="1">
      <c r="A8" s="346"/>
      <c r="B8" s="353"/>
      <c r="C8" s="349">
        <f t="shared" ca="1" si="0"/>
        <v>2031</v>
      </c>
      <c r="D8" s="349">
        <f t="shared" ca="1" si="2"/>
        <v>2019</v>
      </c>
      <c r="E8" s="349">
        <f t="shared" ca="1" si="1"/>
        <v>2019</v>
      </c>
      <c r="F8" s="349">
        <f t="shared" ca="1" si="3"/>
        <v>2021</v>
      </c>
      <c r="G8" s="350">
        <v>7</v>
      </c>
      <c r="H8" s="350">
        <v>7</v>
      </c>
      <c r="I8" s="350">
        <v>6</v>
      </c>
      <c r="J8" s="351">
        <v>7</v>
      </c>
      <c r="K8" s="351">
        <v>6</v>
      </c>
      <c r="L8" s="347">
        <v>105</v>
      </c>
      <c r="M8" s="345"/>
    </row>
    <row r="9" spans="1:13" ht="18.75" customHeight="1">
      <c r="A9" s="346"/>
      <c r="B9" s="348"/>
      <c r="C9" s="349">
        <f t="shared" ca="1" si="0"/>
        <v>2032</v>
      </c>
      <c r="D9" s="349">
        <f t="shared" ca="1" si="2"/>
        <v>2018</v>
      </c>
      <c r="E9" s="349">
        <f t="shared" ca="1" si="1"/>
        <v>2018</v>
      </c>
      <c r="F9" s="349">
        <f t="shared" ca="1" si="3"/>
        <v>2020</v>
      </c>
      <c r="G9" s="350">
        <v>8</v>
      </c>
      <c r="H9" s="350">
        <v>8</v>
      </c>
      <c r="I9" s="350">
        <v>7</v>
      </c>
      <c r="J9" s="351">
        <v>8</v>
      </c>
      <c r="K9" s="351">
        <v>7</v>
      </c>
      <c r="L9" s="347">
        <v>120</v>
      </c>
      <c r="M9" s="345"/>
    </row>
    <row r="10" spans="1:13" ht="18.75" customHeight="1">
      <c r="A10" s="346"/>
      <c r="B10" s="348"/>
      <c r="C10" s="349">
        <f t="shared" ca="1" si="0"/>
        <v>2033</v>
      </c>
      <c r="D10" s="349">
        <f t="shared" ca="1" si="2"/>
        <v>2017</v>
      </c>
      <c r="E10" s="349">
        <f t="shared" ca="1" si="1"/>
        <v>2017</v>
      </c>
      <c r="F10" s="349">
        <f t="shared" ca="1" si="3"/>
        <v>2019</v>
      </c>
      <c r="G10" s="350">
        <v>9</v>
      </c>
      <c r="H10" s="350">
        <v>9</v>
      </c>
      <c r="I10" s="350">
        <v>8</v>
      </c>
      <c r="J10" s="351">
        <v>9</v>
      </c>
      <c r="K10" s="351">
        <v>8</v>
      </c>
      <c r="L10" s="347">
        <v>135</v>
      </c>
      <c r="M10" s="345"/>
    </row>
    <row r="11" spans="1:13" ht="18.75" customHeight="1">
      <c r="A11" s="346"/>
      <c r="B11" s="348"/>
      <c r="C11" s="349">
        <f t="shared" ca="1" si="0"/>
        <v>2034</v>
      </c>
      <c r="D11" s="349">
        <f t="shared" ca="1" si="2"/>
        <v>2016</v>
      </c>
      <c r="E11" s="349">
        <f t="shared" ca="1" si="1"/>
        <v>2016</v>
      </c>
      <c r="F11" s="349">
        <f t="shared" ca="1" si="3"/>
        <v>2018</v>
      </c>
      <c r="G11" s="350">
        <v>10</v>
      </c>
      <c r="H11" s="350">
        <v>10</v>
      </c>
      <c r="I11" s="350">
        <v>9</v>
      </c>
      <c r="J11" s="351">
        <v>10</v>
      </c>
      <c r="K11" s="351">
        <v>9</v>
      </c>
      <c r="L11" s="347">
        <v>150</v>
      </c>
      <c r="M11" s="345"/>
    </row>
    <row r="12" spans="1:13" ht="18.75" customHeight="1">
      <c r="A12" s="346"/>
      <c r="B12" s="348"/>
      <c r="C12" s="349">
        <f t="shared" ca="1" si="0"/>
        <v>2035</v>
      </c>
      <c r="D12" s="349">
        <f t="shared" ca="1" si="2"/>
        <v>2015</v>
      </c>
      <c r="E12" s="349">
        <f t="shared" ca="1" si="1"/>
        <v>2015</v>
      </c>
      <c r="F12" s="349">
        <f t="shared" ca="1" si="3"/>
        <v>2017</v>
      </c>
      <c r="G12" s="350">
        <v>11</v>
      </c>
      <c r="H12" s="350">
        <v>11</v>
      </c>
      <c r="I12" s="350">
        <v>10</v>
      </c>
      <c r="J12" s="351">
        <v>11</v>
      </c>
      <c r="K12" s="351">
        <v>10</v>
      </c>
      <c r="L12" s="347">
        <v>165</v>
      </c>
      <c r="M12" s="345"/>
    </row>
    <row r="13" spans="1:13" ht="18.75" customHeight="1">
      <c r="A13" s="346"/>
      <c r="B13" s="348"/>
      <c r="C13" s="349">
        <f t="shared" ca="1" si="0"/>
        <v>2036</v>
      </c>
      <c r="D13" s="349">
        <f t="shared" ca="1" si="2"/>
        <v>2014</v>
      </c>
      <c r="E13" s="349">
        <f t="shared" ca="1" si="1"/>
        <v>2014</v>
      </c>
      <c r="F13" s="349">
        <f t="shared" ca="1" si="3"/>
        <v>2016</v>
      </c>
      <c r="G13" s="350">
        <v>12</v>
      </c>
      <c r="H13" s="350">
        <v>12</v>
      </c>
      <c r="I13" s="350">
        <v>11</v>
      </c>
      <c r="J13" s="351">
        <v>12</v>
      </c>
      <c r="K13" s="351">
        <v>11</v>
      </c>
      <c r="L13" s="347">
        <v>180</v>
      </c>
      <c r="M13" s="345"/>
    </row>
    <row r="14" spans="1:13" ht="18.75" customHeight="1">
      <c r="A14" s="346"/>
      <c r="B14" s="348"/>
      <c r="C14" s="349">
        <f t="shared" ca="1" si="0"/>
        <v>2037</v>
      </c>
      <c r="D14" s="349">
        <f t="shared" ca="1" si="2"/>
        <v>2013</v>
      </c>
      <c r="E14" s="349">
        <f t="shared" ca="1" si="1"/>
        <v>2013</v>
      </c>
      <c r="F14" s="349">
        <f t="shared" ca="1" si="3"/>
        <v>2015</v>
      </c>
      <c r="G14" s="351"/>
      <c r="H14" s="350">
        <v>13</v>
      </c>
      <c r="I14" s="350">
        <v>12</v>
      </c>
      <c r="J14" s="351">
        <v>13</v>
      </c>
      <c r="K14" s="351">
        <v>12</v>
      </c>
      <c r="L14" s="347">
        <v>195</v>
      </c>
      <c r="M14" s="345"/>
    </row>
    <row r="15" spans="1:13" ht="18.75" customHeight="1">
      <c r="A15" s="346"/>
      <c r="B15" s="348"/>
      <c r="C15" s="349">
        <f t="shared" ca="1" si="0"/>
        <v>2038</v>
      </c>
      <c r="D15" s="349">
        <f t="shared" ca="1" si="2"/>
        <v>2012</v>
      </c>
      <c r="E15" s="349">
        <f t="shared" ca="1" si="1"/>
        <v>2012</v>
      </c>
      <c r="F15" s="349">
        <f t="shared" ca="1" si="3"/>
        <v>2014</v>
      </c>
      <c r="G15" s="351"/>
      <c r="H15" s="350">
        <v>14</v>
      </c>
      <c r="I15" s="350">
        <v>13</v>
      </c>
      <c r="J15" s="351">
        <v>14</v>
      </c>
      <c r="K15" s="351">
        <v>13</v>
      </c>
      <c r="L15" s="347">
        <v>210</v>
      </c>
      <c r="M15" s="345"/>
    </row>
    <row r="16" spans="1:13" ht="18.75" customHeight="1">
      <c r="A16" s="346"/>
      <c r="B16" s="348"/>
      <c r="C16" s="349">
        <f t="shared" ca="1" si="0"/>
        <v>2039</v>
      </c>
      <c r="D16" s="349">
        <f t="shared" ca="1" si="2"/>
        <v>2011</v>
      </c>
      <c r="E16" s="349">
        <f t="shared" ca="1" si="1"/>
        <v>2011</v>
      </c>
      <c r="F16" s="349">
        <f t="shared" ca="1" si="3"/>
        <v>2013</v>
      </c>
      <c r="G16" s="351"/>
      <c r="H16" s="350">
        <v>15</v>
      </c>
      <c r="I16" s="350">
        <v>14</v>
      </c>
      <c r="J16" s="351">
        <v>15</v>
      </c>
      <c r="K16" s="351">
        <v>14</v>
      </c>
      <c r="L16" s="347">
        <v>225</v>
      </c>
      <c r="M16" s="345"/>
    </row>
    <row r="17" spans="1:13" ht="18.75" customHeight="1">
      <c r="A17" s="346"/>
      <c r="B17" s="348"/>
      <c r="C17" s="349">
        <f t="shared" ca="1" si="0"/>
        <v>2040</v>
      </c>
      <c r="D17" s="349">
        <f t="shared" ca="1" si="2"/>
        <v>2010</v>
      </c>
      <c r="E17" s="349">
        <f t="shared" ca="1" si="1"/>
        <v>2010</v>
      </c>
      <c r="F17" s="349">
        <f t="shared" ca="1" si="3"/>
        <v>2012</v>
      </c>
      <c r="G17" s="351"/>
      <c r="H17" s="350">
        <v>16</v>
      </c>
      <c r="I17" s="350">
        <v>15</v>
      </c>
      <c r="J17" s="351">
        <v>16</v>
      </c>
      <c r="K17" s="351">
        <v>15</v>
      </c>
      <c r="L17" s="347">
        <v>240</v>
      </c>
      <c r="M17" s="345"/>
    </row>
    <row r="18" spans="1:13" ht="18.75" customHeight="1">
      <c r="A18" s="346"/>
      <c r="B18" s="348"/>
      <c r="C18" s="349">
        <f t="shared" ca="1" si="0"/>
        <v>2041</v>
      </c>
      <c r="D18" s="349">
        <f t="shared" ca="1" si="2"/>
        <v>2009</v>
      </c>
      <c r="E18" s="349">
        <f t="shared" ca="1" si="1"/>
        <v>2009</v>
      </c>
      <c r="F18" s="349">
        <f t="shared" ca="1" si="3"/>
        <v>2011</v>
      </c>
      <c r="G18" s="351"/>
      <c r="H18" s="350">
        <v>17</v>
      </c>
      <c r="I18" s="350">
        <v>16</v>
      </c>
      <c r="J18" s="351">
        <v>17</v>
      </c>
      <c r="K18" s="351">
        <v>16</v>
      </c>
      <c r="L18" s="347">
        <v>255</v>
      </c>
      <c r="M18" s="345"/>
    </row>
    <row r="19" spans="1:13" ht="18.75" customHeight="1">
      <c r="A19" s="346"/>
      <c r="B19" s="348"/>
      <c r="C19" s="349">
        <f t="shared" ca="1" si="0"/>
        <v>2042</v>
      </c>
      <c r="D19" s="349">
        <f t="shared" ca="1" si="2"/>
        <v>2008</v>
      </c>
      <c r="E19" s="349">
        <f t="shared" ca="1" si="1"/>
        <v>2008</v>
      </c>
      <c r="F19" s="349">
        <f t="shared" ca="1" si="3"/>
        <v>2010</v>
      </c>
      <c r="G19" s="351"/>
      <c r="H19" s="350">
        <v>18</v>
      </c>
      <c r="I19" s="350">
        <v>17</v>
      </c>
      <c r="J19" s="351">
        <v>18</v>
      </c>
      <c r="K19" s="351">
        <v>17</v>
      </c>
      <c r="L19" s="347">
        <v>270</v>
      </c>
      <c r="M19" s="345"/>
    </row>
    <row r="20" spans="1:13" ht="18.75" customHeight="1">
      <c r="A20" s="346"/>
      <c r="B20" s="348"/>
      <c r="C20" s="349">
        <f t="shared" ca="1" si="0"/>
        <v>2043</v>
      </c>
      <c r="D20" s="349">
        <f t="shared" ca="1" si="2"/>
        <v>2007</v>
      </c>
      <c r="E20" s="349">
        <f t="shared" ca="1" si="1"/>
        <v>2007</v>
      </c>
      <c r="F20" s="349">
        <f t="shared" ca="1" si="3"/>
        <v>2009</v>
      </c>
      <c r="G20" s="351"/>
      <c r="H20" s="350">
        <v>19</v>
      </c>
      <c r="I20" s="350">
        <v>18</v>
      </c>
      <c r="J20" s="351">
        <v>19</v>
      </c>
      <c r="K20" s="351">
        <v>18</v>
      </c>
      <c r="L20" s="347">
        <v>285</v>
      </c>
      <c r="M20" s="345"/>
    </row>
    <row r="21" spans="1:13" ht="18.75" customHeight="1">
      <c r="A21" s="346"/>
      <c r="B21" s="348"/>
      <c r="C21" s="349">
        <f t="shared" ca="1" si="0"/>
        <v>2044</v>
      </c>
      <c r="D21" s="349"/>
      <c r="E21" s="349">
        <f t="shared" ca="1" si="1"/>
        <v>2006</v>
      </c>
      <c r="F21" s="349">
        <f t="shared" ca="1" si="3"/>
        <v>2008</v>
      </c>
      <c r="G21" s="351"/>
      <c r="H21" s="350">
        <v>20</v>
      </c>
      <c r="I21" s="350">
        <v>19</v>
      </c>
      <c r="J21" s="351">
        <v>20</v>
      </c>
      <c r="K21" s="351">
        <v>19</v>
      </c>
      <c r="L21" s="347">
        <v>300</v>
      </c>
      <c r="M21" s="345"/>
    </row>
    <row r="22" spans="1:13" ht="18.75" customHeight="1">
      <c r="A22" s="346"/>
      <c r="B22" s="348"/>
      <c r="C22" s="349">
        <f t="shared" ca="1" si="0"/>
        <v>2045</v>
      </c>
      <c r="D22" s="349"/>
      <c r="E22" s="349">
        <f t="shared" ca="1" si="1"/>
        <v>2005</v>
      </c>
      <c r="F22" s="349">
        <f t="shared" ca="1" si="3"/>
        <v>2007</v>
      </c>
      <c r="G22" s="351"/>
      <c r="H22" s="350">
        <v>21</v>
      </c>
      <c r="I22" s="350">
        <v>20</v>
      </c>
      <c r="J22" s="351">
        <v>21</v>
      </c>
      <c r="K22" s="351">
        <v>20</v>
      </c>
      <c r="L22" s="347">
        <v>315</v>
      </c>
      <c r="M22" s="345"/>
    </row>
    <row r="23" spans="1:13" ht="18.75" customHeight="1">
      <c r="A23" s="346"/>
      <c r="B23" s="348"/>
      <c r="C23" s="349">
        <f t="shared" ca="1" si="0"/>
        <v>2046</v>
      </c>
      <c r="D23" s="349"/>
      <c r="E23" s="349">
        <f t="shared" ca="1" si="1"/>
        <v>2004</v>
      </c>
      <c r="F23" s="349">
        <f t="shared" ca="1" si="3"/>
        <v>2006</v>
      </c>
      <c r="G23" s="351"/>
      <c r="H23" s="350">
        <v>22</v>
      </c>
      <c r="I23" s="350">
        <v>21</v>
      </c>
      <c r="J23" s="351">
        <v>22</v>
      </c>
      <c r="K23" s="351">
        <v>21</v>
      </c>
      <c r="L23" s="347">
        <v>330</v>
      </c>
      <c r="M23" s="345"/>
    </row>
    <row r="24" spans="1:13" ht="18.75" customHeight="1">
      <c r="A24" s="346"/>
      <c r="B24" s="348"/>
      <c r="C24" s="349">
        <f t="shared" ca="1" si="0"/>
        <v>2047</v>
      </c>
      <c r="D24" s="349"/>
      <c r="E24" s="349">
        <f t="shared" ca="1" si="1"/>
        <v>2003</v>
      </c>
      <c r="F24" s="349">
        <f t="shared" ca="1" si="3"/>
        <v>2005</v>
      </c>
      <c r="G24" s="351"/>
      <c r="H24" s="350">
        <v>23</v>
      </c>
      <c r="I24" s="350">
        <v>22</v>
      </c>
      <c r="J24" s="351">
        <v>23</v>
      </c>
      <c r="K24" s="351">
        <v>22</v>
      </c>
      <c r="L24" s="347">
        <v>345</v>
      </c>
      <c r="M24" s="345"/>
    </row>
    <row r="25" spans="1:13" ht="18.75" customHeight="1">
      <c r="A25" s="346"/>
      <c r="B25" s="348"/>
      <c r="C25" s="349">
        <f t="shared" ca="1" si="0"/>
        <v>2048</v>
      </c>
      <c r="D25" s="349"/>
      <c r="E25" s="349">
        <f t="shared" ca="1" si="1"/>
        <v>2002</v>
      </c>
      <c r="F25" s="349">
        <f t="shared" ca="1" si="3"/>
        <v>2004</v>
      </c>
      <c r="G25" s="351"/>
      <c r="H25" s="350">
        <v>24</v>
      </c>
      <c r="I25" s="350">
        <v>23</v>
      </c>
      <c r="J25" s="351">
        <v>24</v>
      </c>
      <c r="K25" s="351">
        <v>23</v>
      </c>
      <c r="L25" s="347">
        <v>360</v>
      </c>
      <c r="M25" s="345"/>
    </row>
    <row r="26" spans="1:13" ht="18.75" customHeight="1">
      <c r="A26" s="346"/>
      <c r="B26" s="348"/>
      <c r="C26" s="349">
        <f t="shared" ca="1" si="0"/>
        <v>2049</v>
      </c>
      <c r="D26" s="349"/>
      <c r="E26" s="349">
        <f t="shared" ca="1" si="1"/>
        <v>2001</v>
      </c>
      <c r="F26" s="349">
        <f t="shared" ca="1" si="3"/>
        <v>2003</v>
      </c>
      <c r="G26" s="351"/>
      <c r="H26" s="350">
        <v>25</v>
      </c>
      <c r="I26" s="350">
        <v>24</v>
      </c>
      <c r="J26" s="351">
        <v>25</v>
      </c>
      <c r="K26" s="351">
        <v>24</v>
      </c>
      <c r="L26" s="347">
        <v>375</v>
      </c>
      <c r="M26" s="345"/>
    </row>
    <row r="27" spans="1:13" ht="18.75" customHeight="1">
      <c r="A27" s="346"/>
      <c r="B27" s="348"/>
      <c r="C27" s="349">
        <f t="shared" ca="1" si="0"/>
        <v>2050</v>
      </c>
      <c r="D27" s="349"/>
      <c r="E27" s="349">
        <f t="shared" ca="1" si="1"/>
        <v>2000</v>
      </c>
      <c r="F27" s="349">
        <f t="shared" ca="1" si="3"/>
        <v>2002</v>
      </c>
      <c r="G27" s="351"/>
      <c r="H27" s="350">
        <v>26</v>
      </c>
      <c r="I27" s="351">
        <v>25</v>
      </c>
      <c r="J27" s="351">
        <v>26</v>
      </c>
      <c r="K27" s="351">
        <v>25</v>
      </c>
      <c r="L27" s="347">
        <v>390</v>
      </c>
      <c r="M27" s="345"/>
    </row>
    <row r="28" spans="1:13" ht="18.75" customHeight="1">
      <c r="A28" s="346"/>
      <c r="B28" s="348"/>
      <c r="C28" s="349">
        <f t="shared" ca="1" si="0"/>
        <v>2051</v>
      </c>
      <c r="D28" s="349"/>
      <c r="E28" s="349">
        <f t="shared" ca="1" si="1"/>
        <v>1999</v>
      </c>
      <c r="F28" s="349">
        <f t="shared" ca="1" si="3"/>
        <v>2001</v>
      </c>
      <c r="G28" s="351"/>
      <c r="H28" s="350">
        <v>27</v>
      </c>
      <c r="I28" s="351">
        <v>26</v>
      </c>
      <c r="J28" s="351">
        <v>27</v>
      </c>
      <c r="K28" s="351">
        <v>26</v>
      </c>
      <c r="L28" s="347">
        <v>405</v>
      </c>
      <c r="M28" s="345"/>
    </row>
    <row r="29" spans="1:13" ht="18.75" customHeight="1">
      <c r="A29" s="346"/>
      <c r="B29" s="348"/>
      <c r="C29" s="349">
        <f t="shared" ca="1" si="0"/>
        <v>2052</v>
      </c>
      <c r="D29" s="349"/>
      <c r="E29" s="349">
        <f t="shared" ca="1" si="1"/>
        <v>1998</v>
      </c>
      <c r="F29" s="349">
        <f t="shared" ca="1" si="3"/>
        <v>2000</v>
      </c>
      <c r="G29" s="351"/>
      <c r="H29" s="350">
        <v>28</v>
      </c>
      <c r="I29" s="351">
        <v>27</v>
      </c>
      <c r="J29" s="351">
        <v>28</v>
      </c>
      <c r="K29" s="351">
        <v>27</v>
      </c>
      <c r="L29" s="347">
        <v>420</v>
      </c>
      <c r="M29" s="345"/>
    </row>
    <row r="30" spans="1:13" ht="18.75" customHeight="1">
      <c r="A30" s="346"/>
      <c r="B30" s="348"/>
      <c r="C30" s="349">
        <f t="shared" ca="1" si="0"/>
        <v>2053</v>
      </c>
      <c r="D30" s="349"/>
      <c r="E30" s="349">
        <f t="shared" ca="1" si="1"/>
        <v>1997</v>
      </c>
      <c r="F30" s="349">
        <f t="shared" ca="1" si="3"/>
        <v>1999</v>
      </c>
      <c r="G30" s="351"/>
      <c r="H30" s="350">
        <v>29</v>
      </c>
      <c r="I30" s="351">
        <v>28</v>
      </c>
      <c r="J30" s="351">
        <v>29</v>
      </c>
      <c r="K30" s="351">
        <v>28</v>
      </c>
      <c r="L30" s="347">
        <v>435</v>
      </c>
      <c r="M30" s="345"/>
    </row>
    <row r="31" spans="1:13" ht="18.75" customHeight="1">
      <c r="A31" s="346"/>
      <c r="B31" s="348"/>
      <c r="C31" s="349">
        <f t="shared" ca="1" si="0"/>
        <v>2054</v>
      </c>
      <c r="D31" s="349"/>
      <c r="E31" s="349">
        <f t="shared" ca="1" si="1"/>
        <v>1996</v>
      </c>
      <c r="F31" s="349">
        <f t="shared" ca="1" si="3"/>
        <v>1998</v>
      </c>
      <c r="G31" s="351"/>
      <c r="H31" s="350">
        <v>30</v>
      </c>
      <c r="I31" s="351">
        <v>29</v>
      </c>
      <c r="J31" s="351">
        <v>30</v>
      </c>
      <c r="K31" s="351">
        <v>29</v>
      </c>
      <c r="L31" s="347">
        <v>450</v>
      </c>
      <c r="M31" s="345"/>
    </row>
    <row r="32" spans="1:13" ht="18.75" customHeight="1">
      <c r="A32" s="346"/>
      <c r="B32" s="346"/>
      <c r="C32" s="351"/>
      <c r="D32" s="349"/>
      <c r="E32" s="349">
        <f t="shared" ca="1" si="1"/>
        <v>1995</v>
      </c>
      <c r="F32" s="349">
        <f t="shared" ca="1" si="3"/>
        <v>1997</v>
      </c>
      <c r="G32" s="351"/>
      <c r="H32" s="350">
        <v>31</v>
      </c>
      <c r="I32" s="351"/>
      <c r="J32" s="351">
        <v>31</v>
      </c>
      <c r="K32" s="351">
        <v>30</v>
      </c>
      <c r="L32" s="347">
        <v>465</v>
      </c>
      <c r="M32" s="345"/>
    </row>
    <row r="33" spans="1:13" ht="18.75" customHeight="1">
      <c r="A33" s="345"/>
      <c r="B33" s="345"/>
      <c r="C33" s="351"/>
      <c r="D33" s="349"/>
      <c r="E33" s="349">
        <f t="shared" ca="1" si="1"/>
        <v>1994</v>
      </c>
      <c r="F33" s="349">
        <f t="shared" ca="1" si="3"/>
        <v>1996</v>
      </c>
      <c r="G33" s="351"/>
      <c r="H33" s="351"/>
      <c r="I33" s="351"/>
      <c r="J33" s="351">
        <v>32</v>
      </c>
      <c r="K33" s="351">
        <v>31</v>
      </c>
      <c r="L33" s="347">
        <v>480</v>
      </c>
      <c r="M33" s="345"/>
    </row>
    <row r="34" spans="1:13" ht="18.75" customHeight="1">
      <c r="A34" s="345"/>
      <c r="B34" s="345"/>
      <c r="C34" s="351"/>
      <c r="D34" s="349"/>
      <c r="E34" s="349">
        <f t="shared" ca="1" si="1"/>
        <v>1993</v>
      </c>
      <c r="F34" s="349">
        <f t="shared" ca="1" si="3"/>
        <v>1995</v>
      </c>
      <c r="G34" s="351"/>
      <c r="H34" s="351"/>
      <c r="I34" s="351"/>
      <c r="J34" s="351">
        <v>33</v>
      </c>
      <c r="K34" s="351">
        <v>32</v>
      </c>
      <c r="L34" s="347"/>
      <c r="M34" s="345"/>
    </row>
    <row r="35" spans="1:13" ht="18.75" customHeight="1">
      <c r="A35" s="345"/>
      <c r="B35" s="345"/>
      <c r="C35" s="351"/>
      <c r="D35" s="349"/>
      <c r="E35" s="349">
        <f t="shared" ca="1" si="1"/>
        <v>1992</v>
      </c>
      <c r="F35" s="349">
        <f t="shared" ca="1" si="3"/>
        <v>1994</v>
      </c>
      <c r="G35" s="351"/>
      <c r="H35" s="351"/>
      <c r="I35" s="351"/>
      <c r="J35" s="351">
        <v>34</v>
      </c>
      <c r="K35" s="351">
        <v>33</v>
      </c>
      <c r="L35" s="347"/>
      <c r="M35" s="345"/>
    </row>
    <row r="36" spans="1:13" ht="18.75" customHeight="1">
      <c r="A36" s="345"/>
      <c r="B36" s="345"/>
      <c r="C36" s="351"/>
      <c r="D36" s="349"/>
      <c r="E36" s="349">
        <f t="shared" ca="1" si="1"/>
        <v>1991</v>
      </c>
      <c r="F36" s="349">
        <f t="shared" ca="1" si="3"/>
        <v>1993</v>
      </c>
      <c r="G36" s="351"/>
      <c r="H36" s="351"/>
      <c r="I36" s="351"/>
      <c r="J36" s="351">
        <v>35</v>
      </c>
      <c r="K36" s="351">
        <v>34</v>
      </c>
      <c r="L36" s="347"/>
      <c r="M36" s="345"/>
    </row>
    <row r="37" spans="1:13" ht="18.75" customHeight="1">
      <c r="A37" s="345"/>
      <c r="B37" s="345"/>
      <c r="C37" s="351"/>
      <c r="D37" s="351"/>
      <c r="E37" s="349">
        <f t="shared" ca="1" si="1"/>
        <v>1990</v>
      </c>
      <c r="F37" s="349">
        <f t="shared" ca="1" si="3"/>
        <v>1992</v>
      </c>
      <c r="G37" s="351"/>
      <c r="H37" s="351"/>
      <c r="I37" s="351"/>
      <c r="J37" s="351">
        <v>36</v>
      </c>
      <c r="K37" s="351">
        <v>35</v>
      </c>
      <c r="L37" s="347"/>
      <c r="M37" s="345"/>
    </row>
    <row r="38" spans="1:13" ht="18.75" customHeight="1">
      <c r="A38" s="345"/>
      <c r="B38" s="345"/>
      <c r="C38" s="351"/>
      <c r="D38" s="351"/>
      <c r="E38" s="349">
        <f t="shared" ca="1" si="1"/>
        <v>1989</v>
      </c>
      <c r="F38" s="349">
        <f t="shared" ca="1" si="3"/>
        <v>1991</v>
      </c>
      <c r="G38" s="351"/>
      <c r="H38" s="351"/>
      <c r="I38" s="351"/>
      <c r="J38" s="351">
        <v>37</v>
      </c>
      <c r="K38" s="351">
        <v>36</v>
      </c>
      <c r="L38" s="347"/>
      <c r="M38" s="345"/>
    </row>
    <row r="39" spans="1:13" ht="18.75" customHeight="1">
      <c r="A39" s="345"/>
      <c r="B39" s="345"/>
      <c r="C39" s="351"/>
      <c r="D39" s="351"/>
      <c r="E39" s="349">
        <f t="shared" ca="1" si="1"/>
        <v>1988</v>
      </c>
      <c r="F39" s="349">
        <f t="shared" ca="1" si="3"/>
        <v>1990</v>
      </c>
      <c r="G39" s="351"/>
      <c r="H39" s="351"/>
      <c r="I39" s="351"/>
      <c r="J39" s="351">
        <v>38</v>
      </c>
      <c r="K39" s="351">
        <v>37</v>
      </c>
      <c r="L39" s="347"/>
      <c r="M39" s="345"/>
    </row>
    <row r="40" spans="1:13" ht="18.75" customHeight="1">
      <c r="A40" s="345"/>
      <c r="B40" s="345"/>
      <c r="C40" s="351"/>
      <c r="D40" s="351"/>
      <c r="E40" s="349">
        <f t="shared" ca="1" si="1"/>
        <v>1987</v>
      </c>
      <c r="F40" s="349">
        <f t="shared" ca="1" si="3"/>
        <v>1989</v>
      </c>
      <c r="G40" s="351"/>
      <c r="H40" s="351"/>
      <c r="I40" s="351"/>
      <c r="J40" s="351">
        <v>39</v>
      </c>
      <c r="K40" s="351">
        <v>38</v>
      </c>
      <c r="L40" s="347"/>
      <c r="M40" s="345"/>
    </row>
    <row r="41" spans="1:13" ht="18.75" customHeight="1">
      <c r="A41" s="345"/>
      <c r="B41" s="345"/>
      <c r="C41" s="351"/>
      <c r="D41" s="351"/>
      <c r="E41" s="349">
        <f t="shared" ca="1" si="1"/>
        <v>1986</v>
      </c>
      <c r="F41" s="349">
        <f t="shared" ca="1" si="3"/>
        <v>1988</v>
      </c>
      <c r="G41" s="351"/>
      <c r="H41" s="351"/>
      <c r="I41" s="351"/>
      <c r="J41" s="351">
        <v>40</v>
      </c>
      <c r="K41" s="351">
        <v>39</v>
      </c>
      <c r="L41" s="347"/>
      <c r="M41" s="345"/>
    </row>
    <row r="42" spans="1:13" ht="18.75" customHeight="1">
      <c r="A42" s="345"/>
      <c r="B42" s="345"/>
      <c r="C42" s="351"/>
      <c r="D42" s="351"/>
      <c r="E42" s="349">
        <f t="shared" ca="1" si="1"/>
        <v>1985</v>
      </c>
      <c r="F42" s="349">
        <f t="shared" ca="1" si="3"/>
        <v>1987</v>
      </c>
      <c r="G42" s="351"/>
      <c r="H42" s="351"/>
      <c r="I42" s="351"/>
      <c r="J42" s="351">
        <v>41</v>
      </c>
      <c r="K42" s="351">
        <v>40</v>
      </c>
      <c r="L42" s="347"/>
      <c r="M42" s="345"/>
    </row>
    <row r="43" spans="1:13" ht="18.75" customHeight="1">
      <c r="A43" s="345"/>
      <c r="B43" s="345"/>
      <c r="C43" s="351"/>
      <c r="D43" s="351"/>
      <c r="E43" s="349">
        <f t="shared" ca="1" si="1"/>
        <v>1984</v>
      </c>
      <c r="F43" s="349">
        <f t="shared" ca="1" si="3"/>
        <v>1986</v>
      </c>
      <c r="G43" s="351"/>
      <c r="H43" s="351"/>
      <c r="I43" s="351"/>
      <c r="J43" s="351">
        <v>42</v>
      </c>
      <c r="K43" s="351">
        <v>41</v>
      </c>
      <c r="L43" s="347"/>
      <c r="M43" s="345"/>
    </row>
    <row r="44" spans="1:13" ht="18.75" customHeight="1">
      <c r="A44" s="345"/>
      <c r="B44" s="345"/>
      <c r="C44" s="351"/>
      <c r="D44" s="351"/>
      <c r="E44" s="349">
        <f t="shared" ca="1" si="1"/>
        <v>1983</v>
      </c>
      <c r="F44" s="349">
        <f t="shared" ca="1" si="3"/>
        <v>1985</v>
      </c>
      <c r="G44" s="351"/>
      <c r="H44" s="351"/>
      <c r="I44" s="351"/>
      <c r="J44" s="351">
        <v>43</v>
      </c>
      <c r="K44" s="351">
        <v>42</v>
      </c>
      <c r="L44" s="347"/>
      <c r="M44" s="345"/>
    </row>
    <row r="45" spans="1:13" ht="18.75" customHeight="1">
      <c r="A45" s="345"/>
      <c r="B45" s="345"/>
      <c r="C45" s="351"/>
      <c r="D45" s="351"/>
      <c r="E45" s="349">
        <f t="shared" ca="1" si="1"/>
        <v>1982</v>
      </c>
      <c r="F45" s="349">
        <f t="shared" ca="1" si="3"/>
        <v>1984</v>
      </c>
      <c r="G45" s="351"/>
      <c r="H45" s="351"/>
      <c r="I45" s="351"/>
      <c r="J45" s="351">
        <v>44</v>
      </c>
      <c r="K45" s="351">
        <v>43</v>
      </c>
      <c r="L45" s="347"/>
      <c r="M45" s="345"/>
    </row>
    <row r="46" spans="1:13" ht="18.75" customHeight="1">
      <c r="A46" s="345"/>
      <c r="B46" s="345"/>
      <c r="C46" s="351"/>
      <c r="D46" s="351"/>
      <c r="E46" s="349">
        <f t="shared" ca="1" si="1"/>
        <v>1981</v>
      </c>
      <c r="F46" s="349">
        <f t="shared" ca="1" si="3"/>
        <v>1983</v>
      </c>
      <c r="G46" s="351"/>
      <c r="H46" s="351"/>
      <c r="I46" s="351"/>
      <c r="J46" s="351">
        <v>45</v>
      </c>
      <c r="K46" s="351">
        <v>44</v>
      </c>
      <c r="L46" s="347"/>
      <c r="M46" s="345"/>
    </row>
    <row r="47" spans="1:13" ht="18.75" customHeight="1">
      <c r="A47" s="345"/>
      <c r="B47" s="345"/>
      <c r="C47" s="351"/>
      <c r="D47" s="351"/>
      <c r="E47" s="349">
        <f t="shared" ca="1" si="1"/>
        <v>1980</v>
      </c>
      <c r="F47" s="349">
        <f t="shared" ca="1" si="3"/>
        <v>1982</v>
      </c>
      <c r="G47" s="351"/>
      <c r="H47" s="351"/>
      <c r="I47" s="351"/>
      <c r="J47" s="351">
        <v>46</v>
      </c>
      <c r="K47" s="351">
        <v>45</v>
      </c>
      <c r="L47" s="347"/>
      <c r="M47" s="345"/>
    </row>
    <row r="48" spans="1:13" ht="18.75" customHeight="1">
      <c r="A48" s="345"/>
      <c r="B48" s="345"/>
      <c r="C48" s="351"/>
      <c r="D48" s="351"/>
      <c r="E48" s="349">
        <f t="shared" ca="1" si="1"/>
        <v>1979</v>
      </c>
      <c r="F48" s="349">
        <f t="shared" ca="1" si="3"/>
        <v>1981</v>
      </c>
      <c r="G48" s="351"/>
      <c r="H48" s="351"/>
      <c r="I48" s="351"/>
      <c r="J48" s="351">
        <v>47</v>
      </c>
      <c r="K48" s="351">
        <v>46</v>
      </c>
      <c r="L48" s="347"/>
      <c r="M48" s="345"/>
    </row>
    <row r="49" spans="1:13" ht="18.75" customHeight="1">
      <c r="A49" s="345"/>
      <c r="B49" s="345"/>
      <c r="C49" s="351"/>
      <c r="D49" s="351"/>
      <c r="E49" s="349">
        <f t="shared" ca="1" si="1"/>
        <v>1978</v>
      </c>
      <c r="F49" s="349">
        <f t="shared" ca="1" si="3"/>
        <v>1980</v>
      </c>
      <c r="G49" s="351"/>
      <c r="H49" s="351"/>
      <c r="I49" s="351"/>
      <c r="J49" s="351">
        <v>48</v>
      </c>
      <c r="K49" s="351">
        <v>47</v>
      </c>
      <c r="L49" s="347"/>
      <c r="M49" s="345"/>
    </row>
    <row r="50" spans="1:13" ht="18.75" customHeight="1">
      <c r="A50" s="345"/>
      <c r="B50" s="345"/>
      <c r="C50" s="351"/>
      <c r="D50" s="351"/>
      <c r="E50" s="349">
        <f t="shared" ca="1" si="1"/>
        <v>1977</v>
      </c>
      <c r="F50" s="349">
        <f t="shared" ca="1" si="3"/>
        <v>1979</v>
      </c>
      <c r="G50" s="351"/>
      <c r="H50" s="351"/>
      <c r="I50" s="351"/>
      <c r="J50" s="351">
        <v>49</v>
      </c>
      <c r="K50" s="351">
        <v>48</v>
      </c>
      <c r="L50" s="347"/>
      <c r="M50" s="345"/>
    </row>
    <row r="51" spans="1:13" ht="18.75" customHeight="1">
      <c r="A51" s="345"/>
      <c r="B51" s="345"/>
      <c r="C51" s="351"/>
      <c r="D51" s="351"/>
      <c r="E51" s="349">
        <f t="shared" ca="1" si="1"/>
        <v>1976</v>
      </c>
      <c r="F51" s="349">
        <f t="shared" ca="1" si="3"/>
        <v>1978</v>
      </c>
      <c r="G51" s="351"/>
      <c r="H51" s="351"/>
      <c r="I51" s="351"/>
      <c r="J51" s="351">
        <v>50</v>
      </c>
      <c r="K51" s="351">
        <v>49</v>
      </c>
      <c r="L51" s="347"/>
      <c r="M51" s="345"/>
    </row>
    <row r="52" spans="1:13" ht="18.75" customHeight="1">
      <c r="A52" s="345"/>
      <c r="B52" s="345"/>
      <c r="C52" s="351"/>
      <c r="D52" s="351"/>
      <c r="E52" s="349">
        <f t="shared" ca="1" si="1"/>
        <v>1975</v>
      </c>
      <c r="F52" s="349">
        <f t="shared" ca="1" si="3"/>
        <v>1977</v>
      </c>
      <c r="G52" s="351"/>
      <c r="H52" s="351"/>
      <c r="I52" s="351"/>
      <c r="J52" s="351">
        <v>51</v>
      </c>
      <c r="K52" s="351">
        <v>50</v>
      </c>
      <c r="L52" s="347"/>
      <c r="M52" s="345"/>
    </row>
    <row r="53" spans="1:13" ht="18.75" customHeight="1">
      <c r="A53" s="345"/>
      <c r="B53" s="345"/>
      <c r="C53" s="351"/>
      <c r="D53" s="351"/>
      <c r="E53" s="349">
        <f t="shared" ca="1" si="1"/>
        <v>1974</v>
      </c>
      <c r="F53" s="349">
        <f t="shared" ca="1" si="3"/>
        <v>1976</v>
      </c>
      <c r="G53" s="351"/>
      <c r="H53" s="351"/>
      <c r="I53" s="351"/>
      <c r="J53" s="351">
        <v>52</v>
      </c>
      <c r="K53" s="351">
        <v>51</v>
      </c>
      <c r="L53" s="347"/>
      <c r="M53" s="345"/>
    </row>
    <row r="54" spans="1:13" ht="18.75" customHeight="1">
      <c r="A54" s="345"/>
      <c r="B54" s="345"/>
      <c r="C54" s="351"/>
      <c r="D54" s="351"/>
      <c r="E54" s="349">
        <f t="shared" ca="1" si="1"/>
        <v>1973</v>
      </c>
      <c r="F54" s="349">
        <f t="shared" ca="1" si="3"/>
        <v>1975</v>
      </c>
      <c r="G54" s="351"/>
      <c r="H54" s="351"/>
      <c r="I54" s="351"/>
      <c r="J54" s="351">
        <v>53</v>
      </c>
      <c r="K54" s="351">
        <v>52</v>
      </c>
      <c r="L54" s="347"/>
      <c r="M54" s="345"/>
    </row>
    <row r="55" spans="1:13" ht="18.75" customHeight="1">
      <c r="A55" s="345"/>
      <c r="B55" s="345"/>
      <c r="C55" s="351"/>
      <c r="D55" s="351"/>
      <c r="E55" s="349">
        <f t="shared" ca="1" si="1"/>
        <v>1972</v>
      </c>
      <c r="F55" s="349">
        <f t="shared" ca="1" si="3"/>
        <v>1974</v>
      </c>
      <c r="G55" s="351"/>
      <c r="H55" s="351"/>
      <c r="I55" s="351"/>
      <c r="J55" s="351">
        <v>54</v>
      </c>
      <c r="K55" s="351">
        <v>53</v>
      </c>
      <c r="L55" s="347"/>
      <c r="M55" s="345"/>
    </row>
    <row r="56" spans="1:13" ht="18.75" customHeight="1">
      <c r="A56" s="345"/>
      <c r="B56" s="345"/>
      <c r="C56" s="351"/>
      <c r="D56" s="351"/>
      <c r="E56" s="349">
        <f t="shared" ca="1" si="1"/>
        <v>1971</v>
      </c>
      <c r="F56" s="349"/>
      <c r="G56" s="351"/>
      <c r="H56" s="351"/>
      <c r="I56" s="351"/>
      <c r="J56" s="351">
        <v>55</v>
      </c>
      <c r="K56" s="351">
        <v>54</v>
      </c>
      <c r="L56" s="347"/>
      <c r="M56" s="345"/>
    </row>
    <row r="57" spans="1:13" ht="18.75" customHeight="1">
      <c r="A57" s="345"/>
      <c r="B57" s="345"/>
      <c r="C57" s="351"/>
      <c r="D57" s="351"/>
      <c r="E57" s="349">
        <f t="shared" ca="1" si="1"/>
        <v>1970</v>
      </c>
      <c r="F57" s="349"/>
      <c r="G57" s="351"/>
      <c r="H57" s="351"/>
      <c r="I57" s="351"/>
      <c r="J57" s="351">
        <v>56</v>
      </c>
      <c r="K57" s="351">
        <v>55</v>
      </c>
      <c r="L57" s="347"/>
      <c r="M57" s="345"/>
    </row>
    <row r="58" spans="1:13" ht="18.75" customHeight="1">
      <c r="A58" s="345"/>
      <c r="B58" s="345"/>
      <c r="C58" s="351"/>
      <c r="D58" s="351"/>
      <c r="E58" s="349">
        <f t="shared" ca="1" si="1"/>
        <v>1969</v>
      </c>
      <c r="F58" s="349"/>
      <c r="G58" s="351"/>
      <c r="H58" s="351"/>
      <c r="I58" s="351"/>
      <c r="J58" s="351">
        <v>57</v>
      </c>
      <c r="K58" s="351">
        <v>56</v>
      </c>
      <c r="L58" s="347"/>
      <c r="M58" s="345"/>
    </row>
    <row r="59" spans="1:13" ht="18.75" customHeight="1">
      <c r="A59" s="345"/>
      <c r="B59" s="345"/>
      <c r="C59" s="351"/>
      <c r="D59" s="351"/>
      <c r="E59" s="349">
        <f t="shared" ca="1" si="1"/>
        <v>1968</v>
      </c>
      <c r="F59" s="349"/>
      <c r="G59" s="351"/>
      <c r="H59" s="351"/>
      <c r="I59" s="351"/>
      <c r="J59" s="351">
        <v>58</v>
      </c>
      <c r="K59" s="351">
        <v>57</v>
      </c>
      <c r="L59" s="347"/>
      <c r="M59" s="345"/>
    </row>
    <row r="60" spans="1:13" ht="18.75" customHeight="1">
      <c r="A60" s="345"/>
      <c r="B60" s="345"/>
      <c r="C60" s="351"/>
      <c r="D60" s="351"/>
      <c r="E60" s="349">
        <f t="shared" ca="1" si="1"/>
        <v>1967</v>
      </c>
      <c r="F60" s="349"/>
      <c r="G60" s="351"/>
      <c r="H60" s="351"/>
      <c r="I60" s="351"/>
      <c r="J60" s="351">
        <v>59</v>
      </c>
      <c r="K60" s="351">
        <v>58</v>
      </c>
      <c r="L60" s="347"/>
      <c r="M60" s="345"/>
    </row>
    <row r="61" spans="1:13" ht="18.75" customHeight="1">
      <c r="A61" s="345"/>
      <c r="B61" s="345"/>
      <c r="C61" s="351"/>
      <c r="D61" s="351"/>
      <c r="E61" s="349">
        <f t="shared" ca="1" si="1"/>
        <v>1966</v>
      </c>
      <c r="F61" s="349"/>
      <c r="G61" s="351"/>
      <c r="H61" s="351"/>
      <c r="I61" s="351"/>
      <c r="J61" s="351">
        <v>60</v>
      </c>
      <c r="K61" s="351">
        <v>59</v>
      </c>
      <c r="L61" s="347"/>
      <c r="M61" s="345"/>
    </row>
    <row r="62" spans="1:13">
      <c r="A62" s="345"/>
      <c r="B62" s="345"/>
      <c r="C62" s="347"/>
      <c r="D62" s="347"/>
      <c r="E62" s="349">
        <f t="shared" ca="1" si="1"/>
        <v>1965</v>
      </c>
      <c r="F62" s="349"/>
      <c r="G62" s="347"/>
      <c r="H62" s="347"/>
      <c r="I62" s="351"/>
      <c r="J62" s="347"/>
      <c r="K62" s="347"/>
      <c r="L62" s="347"/>
      <c r="M62" s="345"/>
    </row>
    <row r="63" spans="1:13">
      <c r="A63" s="345"/>
      <c r="B63" s="345"/>
      <c r="C63" s="347"/>
      <c r="D63" s="347"/>
      <c r="E63" s="349">
        <f t="shared" ca="1" si="1"/>
        <v>1964</v>
      </c>
      <c r="F63" s="349"/>
      <c r="G63" s="347"/>
      <c r="H63" s="347"/>
      <c r="I63" s="347"/>
      <c r="J63" s="347"/>
      <c r="K63" s="347"/>
      <c r="L63" s="347"/>
      <c r="M63" s="345"/>
    </row>
    <row r="64" spans="1:13">
      <c r="A64" s="345"/>
      <c r="B64" s="345"/>
      <c r="C64" s="347"/>
      <c r="D64" s="347"/>
      <c r="E64" s="349">
        <f t="shared" ca="1" si="1"/>
        <v>1963</v>
      </c>
      <c r="F64" s="349"/>
      <c r="G64" s="347"/>
      <c r="H64" s="347"/>
      <c r="I64" s="347"/>
      <c r="J64" s="347"/>
      <c r="K64" s="347"/>
      <c r="L64" s="347"/>
      <c r="M64" s="345"/>
    </row>
    <row r="65" spans="1:13">
      <c r="A65" s="345"/>
      <c r="B65" s="345"/>
      <c r="C65" s="347"/>
      <c r="D65" s="347"/>
      <c r="E65" s="349">
        <f t="shared" ca="1" si="1"/>
        <v>1962</v>
      </c>
      <c r="F65" s="349"/>
      <c r="G65" s="347"/>
      <c r="H65" s="347"/>
      <c r="I65" s="347"/>
      <c r="J65" s="347"/>
      <c r="K65" s="347"/>
      <c r="L65" s="347"/>
      <c r="M65" s="345"/>
    </row>
    <row r="66" spans="1:13">
      <c r="A66" s="345"/>
      <c r="B66" s="345"/>
      <c r="C66" s="347"/>
      <c r="D66" s="347"/>
      <c r="E66" s="349">
        <f t="shared" ca="1" si="1"/>
        <v>1961</v>
      </c>
      <c r="F66" s="349"/>
      <c r="G66" s="347"/>
      <c r="H66" s="347"/>
      <c r="I66" s="347"/>
      <c r="J66" s="347"/>
      <c r="K66" s="347"/>
      <c r="L66" s="347"/>
      <c r="M66" s="345"/>
    </row>
    <row r="67" spans="1:13">
      <c r="A67" s="345"/>
      <c r="B67" s="345"/>
      <c r="C67" s="347"/>
      <c r="D67" s="347"/>
      <c r="E67" s="349">
        <f t="shared" ca="1" si="1"/>
        <v>1960</v>
      </c>
      <c r="F67" s="349"/>
      <c r="G67" s="347"/>
      <c r="H67" s="347"/>
      <c r="I67" s="347"/>
      <c r="J67" s="347"/>
      <c r="K67" s="347"/>
      <c r="L67" s="347"/>
      <c r="M67" s="345"/>
    </row>
    <row r="68" spans="1:13">
      <c r="A68" s="345"/>
      <c r="B68" s="345"/>
      <c r="C68" s="347"/>
      <c r="D68" s="347"/>
      <c r="E68" s="349">
        <f t="shared" ref="E68:E108" ca="1" si="4">E67-1</f>
        <v>1959</v>
      </c>
      <c r="F68" s="349"/>
      <c r="G68" s="347"/>
      <c r="H68" s="347"/>
      <c r="I68" s="347"/>
      <c r="J68" s="347"/>
      <c r="K68" s="347"/>
      <c r="L68" s="347"/>
      <c r="M68" s="345"/>
    </row>
    <row r="69" spans="1:13">
      <c r="A69" s="345"/>
      <c r="B69" s="345"/>
      <c r="C69" s="347"/>
      <c r="D69" s="347"/>
      <c r="E69" s="349">
        <f t="shared" ca="1" si="4"/>
        <v>1958</v>
      </c>
      <c r="F69" s="349"/>
      <c r="G69" s="347"/>
      <c r="H69" s="347"/>
      <c r="I69" s="347"/>
      <c r="J69" s="347"/>
      <c r="K69" s="347"/>
      <c r="L69" s="347"/>
      <c r="M69" s="345"/>
    </row>
    <row r="70" spans="1:13">
      <c r="A70" s="345"/>
      <c r="B70" s="345"/>
      <c r="C70" s="347"/>
      <c r="D70" s="347"/>
      <c r="E70" s="349">
        <f t="shared" ca="1" si="4"/>
        <v>1957</v>
      </c>
      <c r="F70" s="349"/>
      <c r="G70" s="347"/>
      <c r="H70" s="347"/>
      <c r="I70" s="347"/>
      <c r="J70" s="347"/>
      <c r="K70" s="347"/>
      <c r="L70" s="347"/>
      <c r="M70" s="345"/>
    </row>
    <row r="71" spans="1:13">
      <c r="A71" s="345"/>
      <c r="B71" s="345"/>
      <c r="C71" s="347"/>
      <c r="D71" s="347"/>
      <c r="E71" s="349">
        <f t="shared" ca="1" si="4"/>
        <v>1956</v>
      </c>
      <c r="F71" s="349"/>
      <c r="G71" s="347"/>
      <c r="H71" s="347"/>
      <c r="I71" s="347"/>
      <c r="J71" s="347"/>
      <c r="K71" s="347"/>
      <c r="L71" s="347"/>
      <c r="M71" s="345"/>
    </row>
    <row r="72" spans="1:13">
      <c r="A72" s="345"/>
      <c r="B72" s="345"/>
      <c r="C72" s="347"/>
      <c r="D72" s="347"/>
      <c r="E72" s="349">
        <f t="shared" ca="1" si="4"/>
        <v>1955</v>
      </c>
      <c r="F72" s="349"/>
      <c r="G72" s="347"/>
      <c r="H72" s="347"/>
      <c r="I72" s="347"/>
      <c r="J72" s="347"/>
      <c r="K72" s="347"/>
      <c r="L72" s="347"/>
      <c r="M72" s="345"/>
    </row>
    <row r="73" spans="1:13">
      <c r="A73" s="345"/>
      <c r="B73" s="345"/>
      <c r="C73" s="347"/>
      <c r="D73" s="347"/>
      <c r="E73" s="349">
        <f t="shared" ca="1" si="4"/>
        <v>1954</v>
      </c>
      <c r="F73" s="349"/>
      <c r="G73" s="347"/>
      <c r="H73" s="347"/>
      <c r="I73" s="347"/>
      <c r="J73" s="347"/>
      <c r="K73" s="347"/>
      <c r="L73" s="347"/>
      <c r="M73" s="345"/>
    </row>
    <row r="74" spans="1:13">
      <c r="A74" s="345"/>
      <c r="B74" s="345"/>
      <c r="C74" s="347"/>
      <c r="D74" s="347"/>
      <c r="E74" s="349">
        <f t="shared" ca="1" si="4"/>
        <v>1953</v>
      </c>
      <c r="F74" s="349"/>
      <c r="G74" s="347"/>
      <c r="H74" s="347"/>
      <c r="I74" s="347"/>
      <c r="J74" s="347"/>
      <c r="K74" s="347"/>
      <c r="L74" s="347"/>
      <c r="M74" s="345"/>
    </row>
    <row r="75" spans="1:13">
      <c r="A75" s="345"/>
      <c r="B75" s="345"/>
      <c r="C75" s="347"/>
      <c r="D75" s="347"/>
      <c r="E75" s="349">
        <f t="shared" ca="1" si="4"/>
        <v>1952</v>
      </c>
      <c r="F75" s="349"/>
      <c r="G75" s="347"/>
      <c r="H75" s="347"/>
      <c r="I75" s="347"/>
      <c r="J75" s="347"/>
      <c r="K75" s="347"/>
      <c r="L75" s="347"/>
      <c r="M75" s="345"/>
    </row>
    <row r="76" spans="1:13">
      <c r="A76" s="345"/>
      <c r="B76" s="345"/>
      <c r="C76" s="347"/>
      <c r="D76" s="347"/>
      <c r="E76" s="349">
        <f t="shared" ca="1" si="4"/>
        <v>1951</v>
      </c>
      <c r="F76" s="349"/>
      <c r="G76" s="347"/>
      <c r="H76" s="347"/>
      <c r="I76" s="347"/>
      <c r="J76" s="347"/>
      <c r="K76" s="347"/>
      <c r="L76" s="347"/>
      <c r="M76" s="345"/>
    </row>
    <row r="77" spans="1:13">
      <c r="A77" s="345"/>
      <c r="B77" s="345"/>
      <c r="C77" s="347"/>
      <c r="D77" s="347"/>
      <c r="E77" s="349">
        <f t="shared" ca="1" si="4"/>
        <v>1950</v>
      </c>
      <c r="F77" s="349"/>
      <c r="G77" s="347"/>
      <c r="H77" s="347"/>
      <c r="I77" s="347"/>
      <c r="J77" s="347"/>
      <c r="K77" s="347"/>
      <c r="L77" s="347"/>
      <c r="M77" s="345"/>
    </row>
    <row r="78" spans="1:13">
      <c r="A78" s="345"/>
      <c r="B78" s="345"/>
      <c r="C78" s="347"/>
      <c r="D78" s="347"/>
      <c r="E78" s="349">
        <f t="shared" ca="1" si="4"/>
        <v>1949</v>
      </c>
      <c r="F78" s="349"/>
      <c r="G78" s="347"/>
      <c r="H78" s="347"/>
      <c r="I78" s="347"/>
      <c r="J78" s="347"/>
      <c r="K78" s="347"/>
      <c r="L78" s="347"/>
      <c r="M78" s="345"/>
    </row>
    <row r="79" spans="1:13">
      <c r="A79" s="345"/>
      <c r="B79" s="345"/>
      <c r="C79" s="347"/>
      <c r="D79" s="347"/>
      <c r="E79" s="349">
        <f t="shared" ca="1" si="4"/>
        <v>1948</v>
      </c>
      <c r="F79" s="349"/>
      <c r="G79" s="347"/>
      <c r="H79" s="347"/>
      <c r="I79" s="347"/>
      <c r="J79" s="347"/>
      <c r="K79" s="347"/>
      <c r="L79" s="347"/>
      <c r="M79" s="345"/>
    </row>
    <row r="80" spans="1:13">
      <c r="A80" s="345"/>
      <c r="B80" s="345"/>
      <c r="C80" s="347"/>
      <c r="D80" s="347"/>
      <c r="E80" s="349">
        <f t="shared" ca="1" si="4"/>
        <v>1947</v>
      </c>
      <c r="F80" s="349"/>
      <c r="G80" s="347"/>
      <c r="H80" s="347"/>
      <c r="I80" s="347"/>
      <c r="J80" s="347"/>
      <c r="K80" s="347"/>
      <c r="L80" s="347"/>
      <c r="M80" s="345"/>
    </row>
    <row r="81" spans="1:13">
      <c r="A81" s="345"/>
      <c r="B81" s="345"/>
      <c r="C81" s="347"/>
      <c r="D81" s="347"/>
      <c r="E81" s="349">
        <f t="shared" ca="1" si="4"/>
        <v>1946</v>
      </c>
      <c r="F81" s="349"/>
      <c r="G81" s="347"/>
      <c r="H81" s="347"/>
      <c r="I81" s="347"/>
      <c r="J81" s="347"/>
      <c r="K81" s="347"/>
      <c r="L81" s="347"/>
      <c r="M81" s="345"/>
    </row>
    <row r="82" spans="1:13">
      <c r="A82" s="345"/>
      <c r="B82" s="345"/>
      <c r="C82" s="347"/>
      <c r="D82" s="347"/>
      <c r="E82" s="349">
        <f t="shared" ca="1" si="4"/>
        <v>1945</v>
      </c>
      <c r="F82" s="349"/>
      <c r="G82" s="347"/>
      <c r="H82" s="347"/>
      <c r="I82" s="347"/>
      <c r="J82" s="347"/>
      <c r="K82" s="347"/>
      <c r="L82" s="347"/>
      <c r="M82" s="345"/>
    </row>
    <row r="83" spans="1:13">
      <c r="A83" s="345"/>
      <c r="B83" s="345"/>
      <c r="C83" s="347"/>
      <c r="D83" s="347"/>
      <c r="E83" s="349">
        <f t="shared" ca="1" si="4"/>
        <v>1944</v>
      </c>
      <c r="F83" s="349"/>
      <c r="G83" s="347"/>
      <c r="H83" s="347"/>
      <c r="I83" s="347"/>
      <c r="J83" s="347"/>
      <c r="K83" s="347"/>
      <c r="L83" s="347"/>
      <c r="M83" s="345"/>
    </row>
    <row r="84" spans="1:13">
      <c r="A84" s="345"/>
      <c r="B84" s="345"/>
      <c r="C84" s="347"/>
      <c r="D84" s="347"/>
      <c r="E84" s="349">
        <f t="shared" ca="1" si="4"/>
        <v>1943</v>
      </c>
      <c r="F84" s="349"/>
      <c r="G84" s="347"/>
      <c r="H84" s="347"/>
      <c r="I84" s="347"/>
      <c r="J84" s="347"/>
      <c r="K84" s="347"/>
      <c r="L84" s="347"/>
      <c r="M84" s="345"/>
    </row>
    <row r="85" spans="1:13">
      <c r="A85" s="345"/>
      <c r="B85" s="345"/>
      <c r="C85" s="347"/>
      <c r="D85" s="347"/>
      <c r="E85" s="349">
        <f t="shared" ca="1" si="4"/>
        <v>1942</v>
      </c>
      <c r="F85" s="349"/>
      <c r="G85" s="347"/>
      <c r="H85" s="347"/>
      <c r="I85" s="347"/>
      <c r="J85" s="347"/>
      <c r="K85" s="347"/>
      <c r="L85" s="347"/>
      <c r="M85" s="345"/>
    </row>
    <row r="86" spans="1:13">
      <c r="A86" s="345"/>
      <c r="B86" s="345"/>
      <c r="C86" s="347"/>
      <c r="D86" s="347"/>
      <c r="E86" s="349">
        <f t="shared" ca="1" si="4"/>
        <v>1941</v>
      </c>
      <c r="F86" s="349"/>
      <c r="G86" s="347"/>
      <c r="H86" s="347"/>
      <c r="I86" s="347"/>
      <c r="J86" s="347"/>
      <c r="K86" s="347"/>
      <c r="L86" s="347"/>
      <c r="M86" s="345"/>
    </row>
    <row r="87" spans="1:13">
      <c r="A87" s="345"/>
      <c r="B87" s="345"/>
      <c r="C87" s="347"/>
      <c r="D87" s="347"/>
      <c r="E87" s="349">
        <f t="shared" ca="1" si="4"/>
        <v>1940</v>
      </c>
      <c r="F87" s="349"/>
      <c r="G87" s="347"/>
      <c r="H87" s="347"/>
      <c r="I87" s="347"/>
      <c r="J87" s="347"/>
      <c r="K87" s="347"/>
      <c r="L87" s="347"/>
      <c r="M87" s="345"/>
    </row>
    <row r="88" spans="1:13">
      <c r="A88" s="345"/>
      <c r="B88" s="345"/>
      <c r="C88" s="347"/>
      <c r="D88" s="347"/>
      <c r="E88" s="349">
        <f t="shared" ca="1" si="4"/>
        <v>1939</v>
      </c>
      <c r="F88" s="349"/>
      <c r="G88" s="347"/>
      <c r="H88" s="347"/>
      <c r="I88" s="347"/>
      <c r="J88" s="347"/>
      <c r="K88" s="347"/>
      <c r="L88" s="347"/>
      <c r="M88" s="345"/>
    </row>
    <row r="89" spans="1:13">
      <c r="A89" s="345"/>
      <c r="B89" s="345"/>
      <c r="C89" s="347"/>
      <c r="D89" s="347"/>
      <c r="E89" s="349">
        <f t="shared" ca="1" si="4"/>
        <v>1938</v>
      </c>
      <c r="F89" s="349"/>
      <c r="G89" s="347"/>
      <c r="H89" s="347"/>
      <c r="I89" s="347"/>
      <c r="J89" s="347"/>
      <c r="K89" s="347"/>
      <c r="L89" s="347"/>
      <c r="M89" s="345"/>
    </row>
    <row r="90" spans="1:13">
      <c r="A90" s="345"/>
      <c r="B90" s="345"/>
      <c r="C90" s="347"/>
      <c r="D90" s="347"/>
      <c r="E90" s="349">
        <f t="shared" ca="1" si="4"/>
        <v>1937</v>
      </c>
      <c r="F90" s="349"/>
      <c r="G90" s="347"/>
      <c r="H90" s="347"/>
      <c r="I90" s="347"/>
      <c r="J90" s="347"/>
      <c r="K90" s="347"/>
      <c r="L90" s="347"/>
      <c r="M90" s="345"/>
    </row>
    <row r="91" spans="1:13">
      <c r="A91" s="345"/>
      <c r="B91" s="345"/>
      <c r="C91" s="347"/>
      <c r="D91" s="347"/>
      <c r="E91" s="349">
        <f t="shared" ca="1" si="4"/>
        <v>1936</v>
      </c>
      <c r="F91" s="349"/>
      <c r="G91" s="347"/>
      <c r="H91" s="347"/>
      <c r="I91" s="347"/>
      <c r="J91" s="347"/>
      <c r="K91" s="347"/>
      <c r="L91" s="347"/>
      <c r="M91" s="345"/>
    </row>
    <row r="92" spans="1:13">
      <c r="A92" s="345"/>
      <c r="B92" s="345"/>
      <c r="C92" s="347"/>
      <c r="D92" s="347"/>
      <c r="E92" s="349">
        <f t="shared" ca="1" si="4"/>
        <v>1935</v>
      </c>
      <c r="F92" s="349"/>
      <c r="G92" s="347"/>
      <c r="H92" s="347"/>
      <c r="I92" s="347"/>
      <c r="J92" s="347"/>
      <c r="K92" s="347"/>
      <c r="L92" s="347"/>
      <c r="M92" s="345"/>
    </row>
    <row r="93" spans="1:13">
      <c r="A93" s="345"/>
      <c r="B93" s="345"/>
      <c r="C93" s="347"/>
      <c r="D93" s="347"/>
      <c r="E93" s="349">
        <f t="shared" ca="1" si="4"/>
        <v>1934</v>
      </c>
      <c r="F93" s="349"/>
      <c r="G93" s="347"/>
      <c r="H93" s="347"/>
      <c r="I93" s="347"/>
      <c r="J93" s="347"/>
      <c r="K93" s="347"/>
      <c r="L93" s="347"/>
      <c r="M93" s="345"/>
    </row>
    <row r="94" spans="1:13">
      <c r="A94" s="345"/>
      <c r="B94" s="345"/>
      <c r="C94" s="347"/>
      <c r="D94" s="347"/>
      <c r="E94" s="349">
        <f t="shared" ca="1" si="4"/>
        <v>1933</v>
      </c>
      <c r="F94" s="349"/>
      <c r="G94" s="347"/>
      <c r="H94" s="347"/>
      <c r="I94" s="347"/>
      <c r="J94" s="347"/>
      <c r="K94" s="347"/>
      <c r="L94" s="347"/>
      <c r="M94" s="345"/>
    </row>
    <row r="95" spans="1:13">
      <c r="A95" s="345"/>
      <c r="B95" s="345"/>
      <c r="C95" s="347"/>
      <c r="D95" s="347"/>
      <c r="E95" s="349">
        <f t="shared" ca="1" si="4"/>
        <v>1932</v>
      </c>
      <c r="F95" s="349"/>
      <c r="G95" s="347"/>
      <c r="H95" s="347"/>
      <c r="I95" s="347"/>
      <c r="J95" s="347"/>
      <c r="K95" s="347"/>
      <c r="L95" s="347"/>
      <c r="M95" s="345"/>
    </row>
    <row r="96" spans="1:13">
      <c r="A96" s="345"/>
      <c r="B96" s="345"/>
      <c r="C96" s="347"/>
      <c r="D96" s="347"/>
      <c r="E96" s="349">
        <f t="shared" ca="1" si="4"/>
        <v>1931</v>
      </c>
      <c r="F96" s="349"/>
      <c r="G96" s="347"/>
      <c r="H96" s="347"/>
      <c r="I96" s="347"/>
      <c r="J96" s="347"/>
      <c r="K96" s="347"/>
      <c r="L96" s="347"/>
      <c r="M96" s="345"/>
    </row>
    <row r="97" spans="1:13">
      <c r="A97" s="345"/>
      <c r="B97" s="345"/>
      <c r="C97" s="347"/>
      <c r="D97" s="347"/>
      <c r="E97" s="349">
        <f t="shared" ca="1" si="4"/>
        <v>1930</v>
      </c>
      <c r="F97" s="349"/>
      <c r="G97" s="347"/>
      <c r="H97" s="347"/>
      <c r="I97" s="347"/>
      <c r="J97" s="347"/>
      <c r="K97" s="347"/>
      <c r="L97" s="347"/>
      <c r="M97" s="345"/>
    </row>
    <row r="98" spans="1:13">
      <c r="A98" s="345"/>
      <c r="B98" s="345"/>
      <c r="C98" s="347"/>
      <c r="D98" s="347"/>
      <c r="E98" s="349">
        <f t="shared" ca="1" si="4"/>
        <v>1929</v>
      </c>
      <c r="F98" s="349"/>
      <c r="G98" s="347"/>
      <c r="H98" s="347"/>
      <c r="I98" s="347"/>
      <c r="J98" s="347"/>
      <c r="K98" s="347"/>
      <c r="L98" s="347"/>
      <c r="M98" s="345"/>
    </row>
    <row r="99" spans="1:13">
      <c r="A99" s="345"/>
      <c r="B99" s="345"/>
      <c r="C99" s="347"/>
      <c r="D99" s="347"/>
      <c r="E99" s="349">
        <f t="shared" ca="1" si="4"/>
        <v>1928</v>
      </c>
      <c r="F99" s="349"/>
      <c r="G99" s="347"/>
      <c r="H99" s="347"/>
      <c r="I99" s="347"/>
      <c r="J99" s="347"/>
      <c r="K99" s="347"/>
      <c r="L99" s="347"/>
      <c r="M99" s="345"/>
    </row>
    <row r="100" spans="1:13">
      <c r="A100" s="345"/>
      <c r="B100" s="345"/>
      <c r="C100" s="347"/>
      <c r="D100" s="347"/>
      <c r="E100" s="349">
        <f t="shared" ca="1" si="4"/>
        <v>1927</v>
      </c>
      <c r="F100" s="349"/>
      <c r="G100" s="347"/>
      <c r="H100" s="347"/>
      <c r="I100" s="347"/>
      <c r="J100" s="347"/>
      <c r="K100" s="347"/>
      <c r="L100" s="347"/>
      <c r="M100" s="345"/>
    </row>
    <row r="101" spans="1:13">
      <c r="A101" s="345"/>
      <c r="B101" s="345"/>
      <c r="C101" s="347"/>
      <c r="D101" s="347"/>
      <c r="E101" s="349">
        <f t="shared" ca="1" si="4"/>
        <v>1926</v>
      </c>
      <c r="F101" s="349"/>
      <c r="G101" s="347"/>
      <c r="H101" s="347"/>
      <c r="I101" s="347"/>
      <c r="J101" s="347"/>
      <c r="K101" s="347"/>
      <c r="L101" s="347"/>
      <c r="M101" s="345"/>
    </row>
    <row r="102" spans="1:13">
      <c r="A102" s="345"/>
      <c r="B102" s="345"/>
      <c r="C102" s="347"/>
      <c r="D102" s="347"/>
      <c r="E102" s="349">
        <f t="shared" ca="1" si="4"/>
        <v>1925</v>
      </c>
      <c r="F102" s="349"/>
      <c r="G102" s="347"/>
      <c r="H102" s="347"/>
      <c r="I102" s="347"/>
      <c r="J102" s="347"/>
      <c r="K102" s="347"/>
      <c r="L102" s="347"/>
      <c r="M102" s="345"/>
    </row>
    <row r="103" spans="1:13">
      <c r="A103" s="345"/>
      <c r="B103" s="345"/>
      <c r="C103" s="345"/>
      <c r="D103" s="345"/>
      <c r="E103" s="349">
        <f t="shared" ca="1" si="4"/>
        <v>1924</v>
      </c>
      <c r="F103" s="354"/>
      <c r="G103" s="345"/>
      <c r="H103" s="345"/>
      <c r="I103" s="345"/>
      <c r="J103" s="345"/>
      <c r="K103" s="345"/>
      <c r="L103" s="345"/>
      <c r="M103" s="345"/>
    </row>
    <row r="104" spans="1:13">
      <c r="A104" s="345"/>
      <c r="B104" s="345"/>
      <c r="C104" s="345"/>
      <c r="D104" s="345"/>
      <c r="E104" s="349">
        <f t="shared" ca="1" si="4"/>
        <v>1923</v>
      </c>
      <c r="F104" s="354"/>
      <c r="G104" s="345"/>
      <c r="H104" s="345"/>
      <c r="I104" s="345"/>
      <c r="J104" s="345"/>
      <c r="K104" s="345"/>
      <c r="L104" s="345"/>
      <c r="M104" s="345"/>
    </row>
    <row r="105" spans="1:13">
      <c r="A105" s="345"/>
      <c r="B105" s="345"/>
      <c r="C105" s="345"/>
      <c r="D105" s="345"/>
      <c r="E105" s="349">
        <f t="shared" ca="1" si="4"/>
        <v>1922</v>
      </c>
      <c r="F105" s="354"/>
      <c r="G105" s="345"/>
      <c r="H105" s="345"/>
      <c r="I105" s="345"/>
      <c r="J105" s="345"/>
      <c r="K105" s="345"/>
      <c r="L105" s="345"/>
      <c r="M105" s="345"/>
    </row>
    <row r="106" spans="1:13">
      <c r="A106" s="345"/>
      <c r="B106" s="345"/>
      <c r="C106" s="345"/>
      <c r="D106" s="345"/>
      <c r="E106" s="349">
        <f t="shared" ca="1" si="4"/>
        <v>1921</v>
      </c>
      <c r="F106" s="354"/>
      <c r="G106" s="345"/>
      <c r="H106" s="345"/>
      <c r="I106" s="345"/>
      <c r="J106" s="345"/>
      <c r="K106" s="345"/>
      <c r="L106" s="345"/>
      <c r="M106" s="345"/>
    </row>
    <row r="107" spans="1:13">
      <c r="A107" s="345"/>
      <c r="B107" s="345"/>
      <c r="C107" s="345"/>
      <c r="D107" s="345"/>
      <c r="E107" s="349">
        <f t="shared" ca="1" si="4"/>
        <v>1920</v>
      </c>
      <c r="F107" s="354"/>
      <c r="G107" s="345"/>
      <c r="H107" s="345"/>
      <c r="I107" s="345"/>
      <c r="J107" s="345"/>
      <c r="K107" s="345"/>
      <c r="L107" s="345"/>
      <c r="M107" s="345"/>
    </row>
    <row r="108" spans="1:13">
      <c r="A108" s="345"/>
      <c r="B108" s="345"/>
      <c r="C108" s="345"/>
      <c r="D108" s="345"/>
      <c r="E108" s="349">
        <f t="shared" ca="1" si="4"/>
        <v>1919</v>
      </c>
      <c r="F108" s="354"/>
      <c r="G108" s="345"/>
      <c r="H108" s="345"/>
      <c r="I108" s="345"/>
      <c r="J108" s="345"/>
      <c r="K108" s="345"/>
      <c r="L108" s="345"/>
      <c r="M108" s="345"/>
    </row>
    <row r="109" spans="1:13">
      <c r="E109" s="2"/>
      <c r="F109" s="2"/>
    </row>
    <row r="110" spans="1:13">
      <c r="E110" s="2"/>
      <c r="F110" s="2"/>
    </row>
    <row r="111" spans="1:13">
      <c r="E111" s="2"/>
      <c r="F111" s="2"/>
    </row>
    <row r="112" spans="1:13">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sheetProtection password="D46A" sheet="1" objects="1" scenarios="1"/>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f1c45c2e-b803-4017-b4bd-cb3576e60ed3"/>
    <ds:schemaRef ds:uri="http://schemas.microsoft.com/office/2006/metadata/properties"/>
    <ds:schemaRef ds:uri="http://purl.org/dc/terms/"/>
    <ds:schemaRef ds:uri="http://schemas.openxmlformats.org/package/2006/metadata/core-properties"/>
    <ds:schemaRef ds:uri="678a2489-fa4b-4df7-931e-168db4fd1dd7"/>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28</vt:i4>
      </vt:variant>
    </vt:vector>
  </HeadingPairs>
  <TitlesOfParts>
    <vt:vector size="31" baseType="lpstr">
      <vt:lpstr>標準的な様式</vt:lpstr>
      <vt:lpstr>記載要領</vt:lpstr>
      <vt:lpstr>プルダウンリスト</vt:lpstr>
      <vt:lpstr>標準的な様式!_0時間</vt:lpstr>
      <vt:lpstr>_100時間</vt:lpstr>
      <vt:lpstr>_112時間</vt:lpstr>
      <vt:lpstr>_120時間</vt:lpstr>
      <vt:lpstr>_124時間</vt:lpstr>
      <vt:lpstr>標準的な様式!_12時間</vt:lpstr>
      <vt:lpstr>標準的な様式!_13時</vt:lpstr>
      <vt:lpstr>_140時間</vt:lpstr>
      <vt:lpstr>_155時間</vt:lpstr>
      <vt:lpstr>_15時間</vt:lpstr>
      <vt:lpstr>_17時</vt:lpstr>
      <vt:lpstr>_18時</vt:lpstr>
      <vt:lpstr>_18時間</vt:lpstr>
      <vt:lpstr>_20時間</vt:lpstr>
      <vt:lpstr>標準的な様式!_24時間</vt:lpstr>
      <vt:lpstr>標準的な様式!_4時間</vt:lpstr>
      <vt:lpstr>標準的な様式!_5時間</vt:lpstr>
      <vt:lpstr>_60時間</vt:lpstr>
      <vt:lpstr>_64時間</vt:lpstr>
      <vt:lpstr>_6時間</vt:lpstr>
      <vt:lpstr>_72時間</vt:lpstr>
      <vt:lpstr>_7時間</vt:lpstr>
      <vt:lpstr>_7時間45分</vt:lpstr>
      <vt:lpstr>_80時間</vt:lpstr>
      <vt:lpstr>_84時間</vt:lpstr>
      <vt:lpstr>_93時間</vt:lpstr>
      <vt:lpstr>_96時間</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　隆範(足立区)</dc:creator>
  <cp:keywords/>
  <dc:description/>
  <cp:lastModifiedBy>Administrator</cp:lastModifiedBy>
  <cp:revision/>
  <cp:lastPrinted>2025-09-29T02:02:12Z</cp:lastPrinted>
  <dcterms:created xsi:type="dcterms:W3CDTF">2010-08-24T08:00:05Z</dcterms:created>
  <dcterms:modified xsi:type="dcterms:W3CDTF">2025-10-15T04:50:19Z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