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47.xml" ContentType="application/vnd.openxmlformats-officedocument.spreadsheetml.worksheet+xml"/>
  <Override PartName="/xl/drawings/drawing45.xml" ContentType="application/vnd.openxmlformats-officedocument.drawing+xml"/>
  <Override PartName="/xl/worksheets/sheet48.xml" ContentType="application/vnd.openxmlformats-officedocument.spreadsheetml.worksheet+xml"/>
  <Override PartName="/xl/drawings/drawing46.xml" ContentType="application/vnd.openxmlformats-officedocument.drawing+xml"/>
  <Override PartName="/xl/worksheets/sheet49.xml" ContentType="application/vnd.openxmlformats-officedocument.spreadsheetml.worksheet+xml"/>
  <Override PartName="/xl/drawings/drawing47.xml" ContentType="application/vnd.openxmlformats-officedocument.drawing+xml"/>
  <Override PartName="/xl/worksheets/sheet50.xml" ContentType="application/vnd.openxmlformats-officedocument.spreadsheetml.worksheet+xml"/>
  <Override PartName="/xl/drawings/drawing48.xml" ContentType="application/vnd.openxmlformats-officedocument.drawing+xml"/>
  <Override PartName="/xl/worksheets/sheet51.xml" ContentType="application/vnd.openxmlformats-officedocument.spreadsheetml.worksheet+xml"/>
  <Override PartName="/xl/drawings/drawing49.xml" ContentType="application/vnd.openxmlformats-officedocument.drawing+xml"/>
  <Override PartName="/xl/worksheets/sheet52.xml" ContentType="application/vnd.openxmlformats-officedocument.spreadsheetml.worksheet+xml"/>
  <Override PartName="/xl/drawings/drawing50.xml" ContentType="application/vnd.openxmlformats-officedocument.drawing+xml"/>
  <Override PartName="/xl/worksheets/sheet53.xml" ContentType="application/vnd.openxmlformats-officedocument.spreadsheetml.worksheet+xml"/>
  <Override PartName="/xl/drawings/drawing51.xml" ContentType="application/vnd.openxmlformats-officedocument.drawing+xml"/>
  <Override PartName="/xl/worksheets/sheet54.xml" ContentType="application/vnd.openxmlformats-officedocument.spreadsheetml.worksheet+xml"/>
  <Override PartName="/xl/drawings/drawing52.xml" ContentType="application/vnd.openxmlformats-officedocument.drawing+xml"/>
  <Override PartName="/xl/worksheets/sheet55.xml" ContentType="application/vnd.openxmlformats-officedocument.spreadsheetml.worksheet+xml"/>
  <Override PartName="/xl/drawings/drawing53.xml" ContentType="application/vnd.openxmlformats-officedocument.drawing+xml"/>
  <Override PartName="/xl/worksheets/sheet56.xml" ContentType="application/vnd.openxmlformats-officedocument.spreadsheetml.worksheet+xml"/>
  <Override PartName="/xl/drawings/drawing54.xml" ContentType="application/vnd.openxmlformats-officedocument.drawing+xml"/>
  <Override PartName="/xl/worksheets/sheet57.xml" ContentType="application/vnd.openxmlformats-officedocument.spreadsheetml.worksheet+xml"/>
  <Override PartName="/xl/drawings/drawing55.xml" ContentType="application/vnd.openxmlformats-officedocument.drawing+xml"/>
  <Override PartName="/xl/worksheets/sheet58.xml" ContentType="application/vnd.openxmlformats-officedocument.spreadsheetml.worksheet+xml"/>
  <Override PartName="/xl/drawings/drawing56.xml" ContentType="application/vnd.openxmlformats-officedocument.drawing+xml"/>
  <Override PartName="/xl/worksheets/sheet59.xml" ContentType="application/vnd.openxmlformats-officedocument.spreadsheetml.worksheet+xml"/>
  <Override PartName="/xl/drawings/drawing57.xml" ContentType="application/vnd.openxmlformats-officedocument.drawing+xml"/>
  <Override PartName="/xl/worksheets/sheet60.xml" ContentType="application/vnd.openxmlformats-officedocument.spreadsheetml.worksheet+xml"/>
  <Override PartName="/xl/drawings/drawing58.xml" ContentType="application/vnd.openxmlformats-officedocument.drawing+xml"/>
  <Override PartName="/xl/worksheets/sheet61.xml" ContentType="application/vnd.openxmlformats-officedocument.spreadsheetml.worksheet+xml"/>
  <Override PartName="/xl/drawings/drawing59.xml" ContentType="application/vnd.openxmlformats-officedocument.drawing+xml"/>
  <Override PartName="/xl/worksheets/sheet62.xml" ContentType="application/vnd.openxmlformats-officedocument.spreadsheetml.worksheet+xml"/>
  <Override PartName="/xl/drawings/drawing60.xml" ContentType="application/vnd.openxmlformats-officedocument.drawing+xml"/>
  <Override PartName="/xl/worksheets/sheet63.xml" ContentType="application/vnd.openxmlformats-officedocument.spreadsheetml.worksheet+xml"/>
  <Override PartName="/xl/drawings/drawing61.xml" ContentType="application/vnd.openxmlformats-officedocument.drawing+xml"/>
  <Override PartName="/xl/worksheets/sheet64.xml" ContentType="application/vnd.openxmlformats-officedocument.spreadsheetml.worksheet+xml"/>
  <Override PartName="/xl/drawings/drawing62.xml" ContentType="application/vnd.openxmlformats-officedocument.drawing+xml"/>
  <Override PartName="/xl/worksheets/sheet65.xml" ContentType="application/vnd.openxmlformats-officedocument.spreadsheetml.worksheet+xml"/>
  <Override PartName="/xl/drawings/drawing63.xml" ContentType="application/vnd.openxmlformats-officedocument.drawing+xml"/>
  <Override PartName="/xl/worksheets/sheet66.xml" ContentType="application/vnd.openxmlformats-officedocument.spreadsheetml.worksheet+xml"/>
  <Override PartName="/xl/drawings/drawing64.xml" ContentType="application/vnd.openxmlformats-officedocument.drawing+xml"/>
  <Override PartName="/xl/worksheets/sheet67.xml" ContentType="application/vnd.openxmlformats-officedocument.spreadsheetml.worksheet+xml"/>
  <Override PartName="/xl/drawings/drawing65.xml" ContentType="application/vnd.openxmlformats-officedocument.drawing+xml"/>
  <Override PartName="/xl/worksheets/sheet68.xml" ContentType="application/vnd.openxmlformats-officedocument.spreadsheetml.worksheet+xml"/>
  <Override PartName="/xl/drawings/drawing66.xml" ContentType="application/vnd.openxmlformats-officedocument.drawing+xml"/>
  <Override PartName="/xl/worksheets/sheet69.xml" ContentType="application/vnd.openxmlformats-officedocument.spreadsheetml.worksheet+xml"/>
  <Override PartName="/xl/drawings/drawing67.xml" ContentType="application/vnd.openxmlformats-officedocument.drawing+xml"/>
  <Override PartName="/xl/worksheets/sheet70.xml" ContentType="application/vnd.openxmlformats-officedocument.spreadsheetml.worksheet+xml"/>
  <Override PartName="/xl/drawings/drawing6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135" windowHeight="4380" activeTab="0"/>
  </bookViews>
  <sheets>
    <sheet name="目次" sheetId="1" r:id="rId1"/>
    <sheet name="8-1(1)" sheetId="2" r:id="rId2"/>
    <sheet name="8-1(2)" sheetId="3" r:id="rId3"/>
    <sheet name="8-2" sheetId="4" r:id="rId4"/>
    <sheet name="8-3 " sheetId="5" r:id="rId5"/>
    <sheet name="8-4" sheetId="6" r:id="rId6"/>
    <sheet name="8-5" sheetId="7" r:id="rId7"/>
    <sheet name="8-6" sheetId="8" r:id="rId8"/>
    <sheet name="8-7" sheetId="9" r:id="rId9"/>
    <sheet name="8-8" sheetId="10" r:id="rId10"/>
    <sheet name="8-9" sheetId="11" r:id="rId11"/>
    <sheet name="8-10" sheetId="12" r:id="rId12"/>
    <sheet name="8-11" sheetId="13" r:id="rId13"/>
    <sheet name="8-12" sheetId="14" r:id="rId14"/>
    <sheet name="8-13" sheetId="15" r:id="rId15"/>
    <sheet name="8-14" sheetId="16" r:id="rId16"/>
    <sheet name="8-15" sheetId="17" r:id="rId17"/>
    <sheet name="8-16" sheetId="18" r:id="rId18"/>
    <sheet name="8-17" sheetId="19" r:id="rId19"/>
    <sheet name="8-18" sheetId="20" r:id="rId20"/>
    <sheet name="8-19" sheetId="21" r:id="rId21"/>
    <sheet name="8-20" sheetId="22" r:id="rId22"/>
    <sheet name="8-21" sheetId="23" r:id="rId23"/>
    <sheet name="8-22" sheetId="24" r:id="rId24"/>
    <sheet name="8-23" sheetId="25" r:id="rId25"/>
    <sheet name="8-24" sheetId="26" r:id="rId26"/>
    <sheet name="8-25" sheetId="27" r:id="rId27"/>
    <sheet name="8-26" sheetId="28" r:id="rId28"/>
    <sheet name="8-27" sheetId="29" r:id="rId29"/>
    <sheet name="8-28" sheetId="30" r:id="rId30"/>
    <sheet name="8-29" sheetId="31" r:id="rId31"/>
    <sheet name="8-30" sheetId="32" r:id="rId32"/>
    <sheet name="8-31" sheetId="33" r:id="rId33"/>
    <sheet name="8-32" sheetId="34" r:id="rId34"/>
    <sheet name="8-33" sheetId="35" r:id="rId35"/>
    <sheet name="8-34" sheetId="36" r:id="rId36"/>
    <sheet name="8-35" sheetId="37" r:id="rId37"/>
    <sheet name="8-36" sheetId="38" r:id="rId38"/>
    <sheet name="8-37" sheetId="39" r:id="rId39"/>
    <sheet name="8-38" sheetId="40" r:id="rId40"/>
    <sheet name="8-39" sheetId="41" r:id="rId41"/>
    <sheet name="8-40" sheetId="42" r:id="rId42"/>
    <sheet name="8-41" sheetId="43" r:id="rId43"/>
    <sheet name="8-42" sheetId="44" r:id="rId44"/>
    <sheet name="8-43" sheetId="45" r:id="rId45"/>
    <sheet name="8-44" sheetId="46" r:id="rId46"/>
    <sheet name="8-45" sheetId="47" r:id="rId47"/>
    <sheet name="8-46" sheetId="48" r:id="rId48"/>
    <sheet name="8-47" sheetId="49" r:id="rId49"/>
    <sheet name="8-48" sheetId="50" r:id="rId50"/>
    <sheet name="8-49" sheetId="51" r:id="rId51"/>
    <sheet name="8-50" sheetId="52" r:id="rId52"/>
    <sheet name="8-51" sheetId="53" r:id="rId53"/>
    <sheet name="8-52" sheetId="54" r:id="rId54"/>
    <sheet name="8-53" sheetId="55" r:id="rId55"/>
    <sheet name="8-54" sheetId="56" r:id="rId56"/>
    <sheet name="8-55" sheetId="57" r:id="rId57"/>
    <sheet name="8-56" sheetId="58" r:id="rId58"/>
    <sheet name="8-57" sheetId="59" r:id="rId59"/>
    <sheet name="8-58" sheetId="60" r:id="rId60"/>
    <sheet name="8-59" sheetId="61" r:id="rId61"/>
    <sheet name="8-60" sheetId="62" r:id="rId62"/>
    <sheet name="8-61" sheetId="63" r:id="rId63"/>
    <sheet name="8-62" sheetId="64" r:id="rId64"/>
    <sheet name="8-63" sheetId="65" r:id="rId65"/>
    <sheet name="8-64 " sheetId="66" r:id="rId66"/>
    <sheet name="8-65 " sheetId="67" r:id="rId67"/>
    <sheet name="8-66" sheetId="68" r:id="rId68"/>
    <sheet name="8-67" sheetId="69" r:id="rId69"/>
    <sheet name="8-68" sheetId="70" r:id="rId70"/>
  </sheets>
  <definedNames>
    <definedName name="_xlnm.Print_Area" localSheetId="16">'8-15'!$A$1:$D$25</definedName>
    <definedName name="_xlnm.Print_Area" localSheetId="58">'8-57'!$A$1:$J$10</definedName>
    <definedName name="_xlnm.Print_Area" localSheetId="8">'8-7'!$A$1:$L$14</definedName>
  </definedNames>
  <calcPr fullCalcOnLoad="1"/>
</workbook>
</file>

<file path=xl/sharedStrings.xml><?xml version="1.0" encoding="utf-8"?>
<sst xmlns="http://schemas.openxmlformats.org/spreadsheetml/2006/main" count="1460" uniqueCount="1001">
  <si>
    <t>-</t>
  </si>
  <si>
    <t>年度</t>
  </si>
  <si>
    <t xml:space="preserve">区分 </t>
  </si>
  <si>
    <t>総　数</t>
  </si>
  <si>
    <t>区分</t>
  </si>
  <si>
    <t>29．ケアハウス六月入所者数</t>
  </si>
  <si>
    <t>総　　　　　数</t>
  </si>
  <si>
    <t>男</t>
  </si>
  <si>
    <t>女</t>
  </si>
  <si>
    <t>(各年4.1現在)</t>
  </si>
  <si>
    <t xml:space="preserve">区分 </t>
  </si>
  <si>
    <t>年　</t>
  </si>
  <si>
    <t>資料：福祉部高齢サービス課</t>
  </si>
  <si>
    <t>28．授産場入所状況</t>
  </si>
  <si>
    <t>場　内</t>
  </si>
  <si>
    <t>場　　　　　内</t>
  </si>
  <si>
    <t>居　　　　　宅</t>
  </si>
  <si>
    <t>定　員</t>
  </si>
  <si>
    <t>一　般</t>
  </si>
  <si>
    <t>老　人</t>
  </si>
  <si>
    <t>(各年4.1現在)</t>
  </si>
  <si>
    <t>区分</t>
  </si>
  <si>
    <t>年</t>
  </si>
  <si>
    <t>-</t>
  </si>
  <si>
    <t>年度</t>
  </si>
  <si>
    <t>22．福祉サービス苦情等受付件数(苦情等解決委員会受付分)</t>
  </si>
  <si>
    <t>　　　区分</t>
  </si>
  <si>
    <t>苦　情</t>
  </si>
  <si>
    <t>相　談</t>
  </si>
  <si>
    <t>総　数</t>
  </si>
  <si>
    <t>高齢者</t>
  </si>
  <si>
    <t>障がい者</t>
  </si>
  <si>
    <t>子育て</t>
  </si>
  <si>
    <t>学童保育</t>
  </si>
  <si>
    <t>資料：福祉部高齢サービス課</t>
  </si>
  <si>
    <t>新規</t>
  </si>
  <si>
    <t>継続</t>
  </si>
  <si>
    <t>総数</t>
  </si>
  <si>
    <t>介護福祉士</t>
  </si>
  <si>
    <t>理学療法士</t>
  </si>
  <si>
    <t>作業療法士</t>
  </si>
  <si>
    <t>(注)新規貸付は平成19年度で終了。</t>
  </si>
  <si>
    <t>21．理学療法士等修学資金貸付額</t>
  </si>
  <si>
    <t>資料：福祉部高齢サービス課  　</t>
  </si>
  <si>
    <t>研修回数　(回)</t>
  </si>
  <si>
    <t>修了者　(人)</t>
  </si>
  <si>
    <t>20．ホームヘルパー(2級課程)養成研修実施状況</t>
  </si>
  <si>
    <t>年度</t>
  </si>
  <si>
    <t>資料：福祉部高齢サービス課</t>
  </si>
  <si>
    <t xml:space="preserve">19．老人クラブ助成事業 </t>
  </si>
  <si>
    <t>助成クラブ数</t>
  </si>
  <si>
    <t>単位クラブ助成総額</t>
  </si>
  <si>
    <t>連合会助成</t>
  </si>
  <si>
    <t>加入率　(％)</t>
  </si>
  <si>
    <t>(会　員　数)</t>
  </si>
  <si>
    <t>区分</t>
  </si>
  <si>
    <t>年度</t>
  </si>
  <si>
    <t xml:space="preserve">187(16,270) </t>
  </si>
  <si>
    <t>資料：福祉部高齢サービス課</t>
  </si>
  <si>
    <t>18．足立区地域包括支援センター事業実施状況</t>
  </si>
  <si>
    <t>寝具洗乾燥</t>
  </si>
  <si>
    <t>理美容サービス</t>
  </si>
  <si>
    <t>日常生活用具</t>
  </si>
  <si>
    <t>住宅改修</t>
  </si>
  <si>
    <t>福祉電話</t>
  </si>
  <si>
    <t>緊急通報システム</t>
  </si>
  <si>
    <t>紙おむつ</t>
  </si>
  <si>
    <t>火災安全システム</t>
  </si>
  <si>
    <t>やすらぎ支援派遣</t>
  </si>
  <si>
    <t>申請代行</t>
  </si>
  <si>
    <t>訪問調査</t>
  </si>
  <si>
    <t>相談　　件数</t>
  </si>
  <si>
    <t>電　　　　話</t>
  </si>
  <si>
    <t>来　　　　所</t>
  </si>
  <si>
    <t>訪　　　　問</t>
  </si>
  <si>
    <t>相談内容</t>
  </si>
  <si>
    <t>介護予防</t>
  </si>
  <si>
    <t>介護保険</t>
  </si>
  <si>
    <t>医療</t>
  </si>
  <si>
    <t>他サービス紹介</t>
  </si>
  <si>
    <t>ケアマネ支援</t>
  </si>
  <si>
    <t>あんしんネット</t>
  </si>
  <si>
    <t>介護等</t>
  </si>
  <si>
    <t>他サービス取次</t>
  </si>
  <si>
    <t>権利擁護</t>
  </si>
  <si>
    <t>消費者被害</t>
  </si>
  <si>
    <t>虐待･支援困難</t>
  </si>
  <si>
    <t>その他</t>
  </si>
  <si>
    <t>サービス取次内訳</t>
  </si>
  <si>
    <t>住宅設備改修</t>
  </si>
  <si>
    <t xml:space="preserve">                     -</t>
  </si>
  <si>
    <t>介護　　　保険</t>
  </si>
  <si>
    <t>予防給付ケアプラン</t>
  </si>
  <si>
    <t>資料：福祉部高齢サービス課</t>
  </si>
  <si>
    <t>17．介護予防事業実施状況</t>
  </si>
  <si>
    <t>年度</t>
  </si>
  <si>
    <t>延人数</t>
  </si>
  <si>
    <t>参加人数</t>
  </si>
  <si>
    <t>介護予防事業</t>
  </si>
  <si>
    <t>介護予防教室</t>
  </si>
  <si>
    <t>二次予防事業</t>
  </si>
  <si>
    <t>一次予防事業</t>
  </si>
  <si>
    <t>(地域包括支援センター実施分)</t>
  </si>
  <si>
    <t>開催数</t>
  </si>
  <si>
    <t>資料：福祉部高齢サービス課</t>
  </si>
  <si>
    <t>16．高齢者の福祉事業実施状況</t>
  </si>
  <si>
    <t>台</t>
  </si>
  <si>
    <t>延人</t>
  </si>
  <si>
    <t>屋外ブザー付火災警報器</t>
  </si>
  <si>
    <t>電磁調理器</t>
  </si>
  <si>
    <t>シルバーカー</t>
  </si>
  <si>
    <t>区分</t>
  </si>
  <si>
    <t>自動消火装置</t>
  </si>
  <si>
    <t>住宅改修給付</t>
  </si>
  <si>
    <t>徘徊位置検索システム</t>
  </si>
  <si>
    <t>件</t>
  </si>
  <si>
    <t>救急医療情報キット</t>
  </si>
  <si>
    <t>資料：福祉部高齢サービス課</t>
  </si>
  <si>
    <t>　　　　　　</t>
  </si>
  <si>
    <t>15．敬老祝い事業実施状況</t>
  </si>
  <si>
    <t>記　　　　　　念　　　　　　品</t>
  </si>
  <si>
    <t>米 寿 (88歳)</t>
  </si>
  <si>
    <t>白　寿 (99歳)</t>
  </si>
  <si>
    <t>年度</t>
  </si>
  <si>
    <t>(注)紙おむつの支給は現物の受給者と費用助成の受給者の合計。</t>
  </si>
  <si>
    <t xml:space="preserve">183(15,561) </t>
  </si>
  <si>
    <t>-</t>
  </si>
  <si>
    <t>身体障害者手帳</t>
  </si>
  <si>
    <t>進行性</t>
  </si>
  <si>
    <t>1　級</t>
  </si>
  <si>
    <t>2　級</t>
  </si>
  <si>
    <t>3　級</t>
  </si>
  <si>
    <t>1　度</t>
  </si>
  <si>
    <t>2　度</t>
  </si>
  <si>
    <t>3　度</t>
  </si>
  <si>
    <t>筋　萎</t>
  </si>
  <si>
    <t>年</t>
  </si>
  <si>
    <t>縮　症</t>
  </si>
  <si>
    <t>9．在宅重度心身障害者福祉手当受給者数(国制度)</t>
  </si>
  <si>
    <t>(各年3.31現在)</t>
  </si>
  <si>
    <t>区分</t>
  </si>
  <si>
    <t>特別障害者手当</t>
  </si>
  <si>
    <t>福祉手当(経過措置分)</t>
  </si>
  <si>
    <t>年</t>
  </si>
  <si>
    <t>重度心身障害者(児)手当</t>
  </si>
  <si>
    <t>11．心身障害者医療費受給者証交付件数</t>
  </si>
  <si>
    <t>医療費受給者証交付件数</t>
  </si>
  <si>
    <t xml:space="preserve"> 年</t>
  </si>
  <si>
    <t>13．難病患者福祉手当支給者数(区制度)</t>
  </si>
  <si>
    <t xml:space="preserve">ミオトニー症候群 </t>
  </si>
  <si>
    <t xml:space="preserve">スモン </t>
  </si>
  <si>
    <t xml:space="preserve">特発性好酸球増多症候群 </t>
  </si>
  <si>
    <t xml:space="preserve">ベーチェット病 </t>
  </si>
  <si>
    <t xml:space="preserve">原発性胆汁性肝硬変 </t>
  </si>
  <si>
    <t xml:space="preserve">重症筋無力症 </t>
  </si>
  <si>
    <t xml:space="preserve">強直性脊椎炎 </t>
  </si>
  <si>
    <t xml:space="preserve">全身性エリテマトーデス </t>
  </si>
  <si>
    <t xml:space="preserve">重症急性膵炎 </t>
  </si>
  <si>
    <t xml:space="preserve">多発性硬化症 </t>
  </si>
  <si>
    <t xml:space="preserve">特発性大腿骨頭壊死症 </t>
  </si>
  <si>
    <t xml:space="preserve">再生不良性貧血 </t>
  </si>
  <si>
    <t xml:space="preserve">びまん性汎細気管支炎 </t>
  </si>
  <si>
    <t xml:space="preserve">筋萎縮性側索硬化症 </t>
  </si>
  <si>
    <t xml:space="preserve">混合性結合組織病    </t>
  </si>
  <si>
    <t xml:space="preserve">ミトコンドリア病 </t>
  </si>
  <si>
    <t xml:space="preserve">特発性血小板減少性紫斑病 </t>
  </si>
  <si>
    <t xml:space="preserve">原発性免疫不全症候群 </t>
  </si>
  <si>
    <t xml:space="preserve">強皮症・皮膚筋炎及び多発性筋炎 </t>
  </si>
  <si>
    <t xml:space="preserve">遺伝性(本態性)ニューロパチー </t>
  </si>
  <si>
    <t xml:space="preserve">高安病 </t>
  </si>
  <si>
    <t xml:space="preserve">特発性間質性肺炎 </t>
  </si>
  <si>
    <t xml:space="preserve">結節性動脈周囲炎 </t>
  </si>
  <si>
    <t xml:space="preserve">プリオン病 </t>
  </si>
  <si>
    <t xml:space="preserve">天疱瘡 </t>
  </si>
  <si>
    <t xml:space="preserve">網膜色素変性症 </t>
  </si>
  <si>
    <t xml:space="preserve">潰瘍性大腸炎 </t>
  </si>
  <si>
    <t xml:space="preserve">遺伝性ＱＴ延長症候群 </t>
  </si>
  <si>
    <t xml:space="preserve">ビュルガー病 </t>
  </si>
  <si>
    <t xml:space="preserve">肺動脈性肺高血圧症 </t>
  </si>
  <si>
    <t xml:space="preserve">脊髄小脳変性症 </t>
  </si>
  <si>
    <t xml:space="preserve">先天性ミオパチー </t>
  </si>
  <si>
    <t xml:space="preserve">クローン病 </t>
  </si>
  <si>
    <t xml:space="preserve">神経線維腫症 </t>
  </si>
  <si>
    <t xml:space="preserve">劇症肝炎 </t>
  </si>
  <si>
    <t xml:space="preserve">網膜脈絡膜萎縮症 </t>
  </si>
  <si>
    <t xml:space="preserve">悪性関節リウマチ </t>
  </si>
  <si>
    <t xml:space="preserve">進行性筋ジストロフィー </t>
  </si>
  <si>
    <t xml:space="preserve">人工透析を必要とする腎不全 </t>
  </si>
  <si>
    <t xml:space="preserve">ウィルソン病 </t>
  </si>
  <si>
    <t xml:space="preserve">先天性血液凝固因子欠乏症等 </t>
  </si>
  <si>
    <t xml:space="preserve">慢性炎症性脱髄性多発神経炎 </t>
  </si>
  <si>
    <t xml:space="preserve">パーキンソン病関連疾患 </t>
  </si>
  <si>
    <t xml:space="preserve">ウイリス動脈輪閉塞症 </t>
  </si>
  <si>
    <t xml:space="preserve">亜急性硬化性全脳炎 </t>
  </si>
  <si>
    <t xml:space="preserve">点頭てんかん </t>
  </si>
  <si>
    <t xml:space="preserve">バッド・キアリ症候群 </t>
  </si>
  <si>
    <t xml:space="preserve">ライソゾーム病(ファブリー病含む) </t>
  </si>
  <si>
    <t xml:space="preserve">慢性血栓塞栓性肺高血圧症 </t>
  </si>
  <si>
    <t xml:space="preserve">悪性高血圧 </t>
  </si>
  <si>
    <t xml:space="preserve">副腎白質ジストロフィー </t>
  </si>
  <si>
    <t xml:space="preserve">ネフローゼ症候群 </t>
  </si>
  <si>
    <t xml:space="preserve">原発性硬化性胆管炎 </t>
  </si>
  <si>
    <t xml:space="preserve">アミロイドーシス </t>
  </si>
  <si>
    <t xml:space="preserve">肝内結石症 </t>
  </si>
  <si>
    <t xml:space="preserve">後縦靭帯骨化症 </t>
  </si>
  <si>
    <t xml:space="preserve">自己免疫性肝炎 </t>
  </si>
  <si>
    <t xml:space="preserve">ハンチントン病 </t>
  </si>
  <si>
    <t xml:space="preserve">脊髄性筋萎縮症 </t>
  </si>
  <si>
    <t xml:space="preserve">アレルギー性肉芽腫性血管炎 </t>
  </si>
  <si>
    <t xml:space="preserve">母斑症 </t>
  </si>
  <si>
    <t xml:space="preserve">肥大型心筋症 </t>
  </si>
  <si>
    <t xml:space="preserve">特発性拡張型心筋症 </t>
  </si>
  <si>
    <t xml:space="preserve">成人スティル病 </t>
  </si>
  <si>
    <t xml:space="preserve">多系統萎縮症 </t>
  </si>
  <si>
    <t xml:space="preserve">脊髄空洞症 </t>
  </si>
  <si>
    <t xml:space="preserve">シェーグレン症候群 </t>
  </si>
  <si>
    <t xml:space="preserve">表皮水泡症 </t>
  </si>
  <si>
    <t xml:space="preserve">球脊髄性筋萎縮症 </t>
  </si>
  <si>
    <t xml:space="preserve">多発性嚢胞腎 </t>
  </si>
  <si>
    <t xml:space="preserve">拘束型心筋症 </t>
  </si>
  <si>
    <t xml:space="preserve">特発性門脈圧亢進症 </t>
  </si>
  <si>
    <t xml:space="preserve">膿泡性乾癬 </t>
  </si>
  <si>
    <t xml:space="preserve">重症多形滲出性紅斑(急性期) </t>
  </si>
  <si>
    <t xml:space="preserve">広範脊柱管狭窄症 </t>
  </si>
  <si>
    <t xml:space="preserve">黄色靭帯骨化症 </t>
  </si>
  <si>
    <t xml:space="preserve">間脳下垂体機能障害 </t>
  </si>
  <si>
    <t>8．心身障害者福祉手当受給者数(区制度)</t>
  </si>
  <si>
    <t>(各年3.31現在)</t>
  </si>
  <si>
    <t>区分</t>
  </si>
  <si>
    <t>総　数</t>
  </si>
  <si>
    <t>脳　性
麻　痺</t>
  </si>
  <si>
    <t>資料：福祉部障がい福祉課</t>
  </si>
  <si>
    <t>障害児福祉手当</t>
  </si>
  <si>
    <t>資料：福祉部障がい福祉課</t>
  </si>
  <si>
    <t xml:space="preserve"> (各年3.31現在) </t>
  </si>
  <si>
    <t>受　給　者　数</t>
  </si>
  <si>
    <t>総   　 数</t>
  </si>
  <si>
    <t>身体障害者手帳
1～3級</t>
  </si>
  <si>
    <t>愛の手帳
1～2度</t>
  </si>
  <si>
    <t>資料：福祉部障がい福祉課</t>
  </si>
  <si>
    <t>(注)身体障害者手帳3級は内部障がいのみである。</t>
  </si>
  <si>
    <t>25．生業資金貸付償還額</t>
  </si>
  <si>
    <t>区分</t>
  </si>
  <si>
    <t>貸付額</t>
  </si>
  <si>
    <t>貸付件数</t>
  </si>
  <si>
    <t>資料：福祉部福祉管理課</t>
  </si>
  <si>
    <t>26．応急小口資金貸付償還額</t>
  </si>
  <si>
    <t>27．行旅死亡人等取扱件数</t>
  </si>
  <si>
    <t>身元判明者</t>
  </si>
  <si>
    <t>年度</t>
  </si>
  <si>
    <t>(単位：人)</t>
  </si>
  <si>
    <t>償還期限</t>
  </si>
  <si>
    <t>償還額</t>
  </si>
  <si>
    <t>償還率(％)</t>
  </si>
  <si>
    <t>到来額</t>
  </si>
  <si>
    <t>-</t>
  </si>
  <si>
    <t>区分</t>
  </si>
  <si>
    <t>総　　数</t>
  </si>
  <si>
    <t>身元不明者</t>
  </si>
  <si>
    <t>年度</t>
  </si>
  <si>
    <t>(各年4.1現在)</t>
  </si>
  <si>
    <t>社会リハビリテーション室</t>
  </si>
  <si>
    <t>生活体験室</t>
  </si>
  <si>
    <t>定　数</t>
  </si>
  <si>
    <t>在籍者</t>
  </si>
  <si>
    <t>定数(日々)</t>
  </si>
  <si>
    <t>定　数</t>
  </si>
  <si>
    <t>定数</t>
  </si>
  <si>
    <t>利　用　児　数</t>
  </si>
  <si>
    <t>(日々)</t>
  </si>
  <si>
    <t>総　数</t>
  </si>
  <si>
    <t>１歳児</t>
  </si>
  <si>
    <t>２歳児</t>
  </si>
  <si>
    <t>３歳児</t>
  </si>
  <si>
    <t>４歳児</t>
  </si>
  <si>
    <t>５歳児</t>
  </si>
  <si>
    <t>資料：福祉部障がい福祉センター</t>
  </si>
  <si>
    <t>(注)年度途中の退所児含む。</t>
  </si>
  <si>
    <t>32．各種相談事業</t>
  </si>
  <si>
    <t>年度</t>
  </si>
  <si>
    <t>総　数</t>
  </si>
  <si>
    <t>新規相談</t>
  </si>
  <si>
    <t>再来相談</t>
  </si>
  <si>
    <t>派遣相談</t>
  </si>
  <si>
    <t>資料：福祉部障がい福祉センター</t>
  </si>
  <si>
    <t>31．幼児通所訓練事業利用者数</t>
  </si>
  <si>
    <t>区分</t>
  </si>
  <si>
    <t>14．あったかサービス利用状況</t>
  </si>
  <si>
    <t>登録者</t>
  </si>
  <si>
    <t>協力会員</t>
  </si>
  <si>
    <t>利用会員</t>
  </si>
  <si>
    <t>食事の支度</t>
  </si>
  <si>
    <t>衣類の洗濯</t>
  </si>
  <si>
    <t>居宅内外の清掃</t>
  </si>
  <si>
    <t>買  物</t>
  </si>
  <si>
    <t>軽 作 業</t>
  </si>
  <si>
    <t>入浴介助補助</t>
  </si>
  <si>
    <t>入院先での援助</t>
  </si>
  <si>
    <t>そ の 他</t>
  </si>
  <si>
    <t xml:space="preserve">資料：(福)足立区社会福祉協議会あいあいサービスセンター </t>
  </si>
  <si>
    <t>区分</t>
  </si>
  <si>
    <t>話し相手</t>
  </si>
  <si>
    <t>食事の介助</t>
  </si>
  <si>
    <t>排泄の介助</t>
  </si>
  <si>
    <t>散歩・通院等</t>
  </si>
  <si>
    <t>年度</t>
  </si>
  <si>
    <t>12．地域福祉権利擁護事業</t>
  </si>
  <si>
    <t>新規相談受付</t>
  </si>
  <si>
    <t>新規契約件数</t>
  </si>
  <si>
    <t>継続契約件数</t>
  </si>
  <si>
    <t>資料:(福)足立区社会福祉協議会権利擁護センターあだち</t>
  </si>
  <si>
    <t>(注)新規契約件数及び継続契約件数は年度内解約者も含む。</t>
  </si>
  <si>
    <t>8 厚生・福祉</t>
  </si>
  <si>
    <t>＜23区別＞</t>
  </si>
  <si>
    <t>区　　　　分</t>
  </si>
  <si>
    <t>総　　人　　口</t>
  </si>
  <si>
    <t>被保護世帯数</t>
  </si>
  <si>
    <t>被保護人員</t>
  </si>
  <si>
    <t>保護率(％)</t>
  </si>
  <si>
    <t>港</t>
  </si>
  <si>
    <t>北</t>
  </si>
  <si>
    <t>＜足立区＞</t>
  </si>
  <si>
    <t>(各年4月中)</t>
  </si>
  <si>
    <t>被 保 護 世 帯 数</t>
  </si>
  <si>
    <t>被　保　護　人　員</t>
  </si>
  <si>
    <t>全都被保護世帯数</t>
  </si>
  <si>
    <t>資料：福祉部千住福祉事務所</t>
  </si>
  <si>
    <t>2．生活保護扶助の種類別支出額</t>
  </si>
  <si>
    <t>延　　件　　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</si>
  <si>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</si>
  <si>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</si>
  <si>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</si>
  <si>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</si>
  <si>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</si>
  <si>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</si>
  <si>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</si>
  <si>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</si>
  <si>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 xml:space="preserve">                   事 務 費</t>
  </si>
  <si>
    <t>3．労働状態別生活保護世帯数</t>
  </si>
  <si>
    <t>　区分</t>
  </si>
  <si>
    <t>世帯主が働いている世帯</t>
  </si>
  <si>
    <t>その他</t>
  </si>
  <si>
    <t>(注)保護停止中の世帯は含まない。</t>
  </si>
  <si>
    <t>4．生活保護医療扶助人数</t>
  </si>
  <si>
    <t>　　(各年4月中)</t>
  </si>
  <si>
    <t>入　　　　　院</t>
  </si>
  <si>
    <t>入　　院　　外</t>
  </si>
  <si>
    <t>精 神 病</t>
  </si>
  <si>
    <t>(注)障害者自立支援法の施行(平成18年4月1日)に伴い、生活保護世帯</t>
  </si>
  <si>
    <t>(各年4月中)　</t>
  </si>
  <si>
    <t>被 給 付 世 帯 数</t>
  </si>
  <si>
    <t>被　給　付　人　員</t>
  </si>
  <si>
    <t>年　</t>
  </si>
  <si>
    <t>資料：福祉部中部福祉事務所</t>
  </si>
  <si>
    <t>6．身体障がい者名簿登録数(身体障害者手帳所持者)</t>
  </si>
  <si>
    <t>肢体不自由</t>
  </si>
  <si>
    <t>音声・言語
障がい</t>
  </si>
  <si>
    <t>7．知的障がい者名簿登録数(愛の手帳所持者)</t>
  </si>
  <si>
    <t>(最重度)</t>
  </si>
  <si>
    <t>(重　度)</t>
  </si>
  <si>
    <t>(中　度)</t>
  </si>
  <si>
    <t>(軽　度)</t>
  </si>
  <si>
    <t>18　歳</t>
  </si>
  <si>
    <t>未　満</t>
  </si>
  <si>
    <t>以　上</t>
  </si>
  <si>
    <t>就職</t>
  </si>
  <si>
    <t>結婚</t>
  </si>
  <si>
    <t>帰宅　</t>
  </si>
  <si>
    <t>24．女性相談件数</t>
  </si>
  <si>
    <t>資金
貸付</t>
  </si>
  <si>
    <t>女性相談
センター･
婦人相談
員へ移送</t>
  </si>
  <si>
    <t>民生
委員</t>
  </si>
  <si>
    <t>児童
相談所</t>
  </si>
  <si>
    <t>離婚
相談</t>
  </si>
  <si>
    <t>住宅
相談</t>
  </si>
  <si>
    <t>借金
返済</t>
  </si>
  <si>
    <t>助言
指導</t>
  </si>
  <si>
    <t>自立生活支援</t>
  </si>
  <si>
    <t>雇用支援</t>
  </si>
  <si>
    <t>発達支援</t>
  </si>
  <si>
    <t>5．中国残留邦人等支援給付世帯数・人員</t>
  </si>
  <si>
    <t>区分</t>
  </si>
  <si>
    <t>区分</t>
  </si>
  <si>
    <t>聴覚・平衡
機能障がい</t>
  </si>
  <si>
    <t>視覚障がい</t>
  </si>
  <si>
    <t>内部障がい</t>
  </si>
  <si>
    <t>18 歳</t>
  </si>
  <si>
    <t>年　</t>
  </si>
  <si>
    <t>未 満</t>
  </si>
  <si>
    <t>以 上</t>
  </si>
  <si>
    <t>総　数</t>
  </si>
  <si>
    <t>１　　度</t>
  </si>
  <si>
    <t>２　　度</t>
  </si>
  <si>
    <t>３　　度</t>
  </si>
  <si>
    <t>４　　度</t>
  </si>
  <si>
    <t>(注)総数は判定不能数等を含む。</t>
  </si>
  <si>
    <t>(平成25年4月中)</t>
  </si>
  <si>
    <t>東　京　都</t>
  </si>
  <si>
    <t>23　　　区</t>
  </si>
  <si>
    <t>足　　　立</t>
  </si>
  <si>
    <t>千　代　田</t>
  </si>
  <si>
    <t>中　　　央</t>
  </si>
  <si>
    <t>新　　　宿</t>
  </si>
  <si>
    <t>文　　　京</t>
  </si>
  <si>
    <t>台　　　東</t>
  </si>
  <si>
    <t>墨　　　田</t>
  </si>
  <si>
    <t>江　　　東</t>
  </si>
  <si>
    <t>品　　　川</t>
  </si>
  <si>
    <t>目　　　黒</t>
  </si>
  <si>
    <t>大　　　田</t>
  </si>
  <si>
    <t>世　田　谷</t>
  </si>
  <si>
    <t>渋　　　谷</t>
  </si>
  <si>
    <t>中　　　野</t>
  </si>
  <si>
    <t>杉　　　並</t>
  </si>
  <si>
    <t>豊　　　島</t>
  </si>
  <si>
    <t>荒　　　川</t>
  </si>
  <si>
    <t>板　　　橋</t>
  </si>
  <si>
    <t>練　　　馬</t>
  </si>
  <si>
    <t>葛　　　飾</t>
  </si>
  <si>
    <t>江　戸　川</t>
  </si>
  <si>
    <t>(注1)総人口は「東京都人口(推計)」(東京都総務局統計部)による。</t>
  </si>
  <si>
    <t>(注2)被保護世帯数、被保護人員については停止中のものを含む。　</t>
  </si>
  <si>
    <t xml:space="preserve">区分　　　  </t>
  </si>
  <si>
    <t>年</t>
  </si>
  <si>
    <t>(注)保護率＝(被保護人員÷足立区総人口)×100。</t>
  </si>
  <si>
    <t>年度・区分</t>
  </si>
  <si>
    <t>22</t>
  </si>
  <si>
    <t>23</t>
  </si>
  <si>
    <t>24</t>
  </si>
  <si>
    <t>保護施設収容等     生活扶助</t>
  </si>
  <si>
    <t>資料：福祉部自立支援課</t>
  </si>
  <si>
    <t>世帯主は働いて
いないが世帯員が
働いている世帯</t>
  </si>
  <si>
    <t>働いている者のいない世帯</t>
  </si>
  <si>
    <t>常　用</t>
  </si>
  <si>
    <t>日　雇</t>
  </si>
  <si>
    <t>内　職</t>
  </si>
  <si>
    <t xml:space="preserve"> 年</t>
  </si>
  <si>
    <t xml:space="preserve"> - </t>
  </si>
  <si>
    <t xml:space="preserve">　　　の「入院外精神病」は医療扶助の必要がなくなった。 　　　　 </t>
  </si>
  <si>
    <t xml:space="preserve">年度 </t>
  </si>
  <si>
    <t>疾病名</t>
  </si>
  <si>
    <t xml:space="preserve">総      数 </t>
  </si>
  <si>
    <t xml:space="preserve">サルコイドーシス </t>
  </si>
  <si>
    <t>-</t>
  </si>
  <si>
    <t xml:space="preserve">骨髄線維症 </t>
  </si>
  <si>
    <t>-</t>
  </si>
  <si>
    <t xml:space="preserve">ウェゲナー肉芽腫症 </t>
  </si>
  <si>
    <t xml:space="preserve">家族性高コレステロール血症(ホモ接合体) </t>
  </si>
  <si>
    <t xml:space="preserve">リンパ脈管筋腫症(LAM) </t>
  </si>
  <si>
    <t>-</t>
  </si>
  <si>
    <t>資料：福祉部障がい福祉課</t>
  </si>
  <si>
    <t>23．成年後見制度実施状況</t>
  </si>
  <si>
    <t xml:space="preserve">件数 </t>
  </si>
  <si>
    <t>相談件数合計</t>
  </si>
  <si>
    <t>申　立　件　数　</t>
  </si>
  <si>
    <t>親　族</t>
  </si>
  <si>
    <t>本　人</t>
  </si>
  <si>
    <t>区　長</t>
  </si>
  <si>
    <t xml:space="preserve">資料：福祉部中部福祉事務所、衛生部こころとからだの健康づくり課、(福)足立区社会福祉協議会権利擁護センターあだち </t>
  </si>
  <si>
    <t>(注2)自立生活支援は平成24年10月から実施の虐待・権利擁護に関する相談件数を含む。</t>
  </si>
  <si>
    <t>(注1)発達支援は平成23年度まで幼児発達支援室。　　　　　　　　　　　　　　　　　</t>
  </si>
  <si>
    <t>30．通所訓練事業利用者数及び通所介護事業利用者数</t>
  </si>
  <si>
    <t>区分</t>
  </si>
  <si>
    <t>年</t>
  </si>
  <si>
    <t>資料：福祉部障がい福祉センター</t>
  </si>
  <si>
    <t>(注)生活体験室は平成24年度より生活訓練から生活介護へ事業変更。</t>
  </si>
  <si>
    <t>支　　出　　額（円）</t>
  </si>
  <si>
    <t>一件当り保護費（円）</t>
  </si>
  <si>
    <t>園　　　　　児　　　　　数</t>
  </si>
  <si>
    <t>(注)園児数は区外からの受入児を含む。</t>
  </si>
  <si>
    <t>(各年3.1現在)</t>
  </si>
  <si>
    <t>０歳児</t>
  </si>
  <si>
    <t>１歳児</t>
  </si>
  <si>
    <t>２歳児</t>
  </si>
  <si>
    <t>３歳児</t>
  </si>
  <si>
    <t>４歳児以上</t>
  </si>
  <si>
    <t>37．家庭福祉員の利用状況</t>
  </si>
  <si>
    <t>家庭福祉員数</t>
  </si>
  <si>
    <t>利　用　児　童　数</t>
  </si>
  <si>
    <t>資料：子ども家庭部保育計画課</t>
  </si>
  <si>
    <t>(注)平成23年からグループ保育室も含む。</t>
  </si>
  <si>
    <t>33．区立保育園数及び園児・保育士数</t>
  </si>
  <si>
    <t>(各年4.1現在)</t>
  </si>
  <si>
    <t>区分</t>
  </si>
  <si>
    <t>園　数</t>
  </si>
  <si>
    <t>保育士数</t>
  </si>
  <si>
    <t>年</t>
  </si>
  <si>
    <t>総　数</t>
  </si>
  <si>
    <t>０歳児</t>
  </si>
  <si>
    <t>１歳児</t>
  </si>
  <si>
    <t>２歳児</t>
  </si>
  <si>
    <t>３歳児</t>
  </si>
  <si>
    <t>４歳児以上</t>
  </si>
  <si>
    <t>54(1)</t>
  </si>
  <si>
    <t>5,437(42)</t>
  </si>
  <si>
    <t>753(13)</t>
  </si>
  <si>
    <t>994(14)</t>
  </si>
  <si>
    <t>1,130(15)</t>
  </si>
  <si>
    <t>747(13)</t>
  </si>
  <si>
    <t>52(3)</t>
  </si>
  <si>
    <t>5,283(271)</t>
  </si>
  <si>
    <t>730(38)</t>
  </si>
  <si>
    <t>961(46)</t>
  </si>
  <si>
    <t>1,123(61)</t>
  </si>
  <si>
    <t>2,205(126)</t>
  </si>
  <si>
    <t>662(48)</t>
  </si>
  <si>
    <t>5,272(264)</t>
  </si>
  <si>
    <t>255(0)</t>
  </si>
  <si>
    <t>738(38)</t>
  </si>
  <si>
    <t>961(41)</t>
  </si>
  <si>
    <t>1,072(55)</t>
  </si>
  <si>
    <t>2,246(130)</t>
  </si>
  <si>
    <t>630(48)</t>
  </si>
  <si>
    <t>資料：子ども家庭部保育課</t>
  </si>
  <si>
    <t>34．私立保育園数及び園児・保育士数</t>
  </si>
  <si>
    <t>(各年4.1現在)</t>
  </si>
  <si>
    <t>園　数</t>
  </si>
  <si>
    <t>保育士数</t>
  </si>
  <si>
    <t>年</t>
  </si>
  <si>
    <t>総　数</t>
  </si>
  <si>
    <t>１歳児</t>
  </si>
  <si>
    <t>２歳児</t>
  </si>
  <si>
    <t>３歳児</t>
  </si>
  <si>
    <t>４歳児以上</t>
  </si>
  <si>
    <t>35．足立区認定保育室の利用状況</t>
  </si>
  <si>
    <t>区分</t>
  </si>
  <si>
    <t>室　数</t>
  </si>
  <si>
    <t>-</t>
  </si>
  <si>
    <t>資料：子ども家庭部保育計画課</t>
  </si>
  <si>
    <t>36．東京都認証保育所の利用状況</t>
  </si>
  <si>
    <t>保育所数</t>
  </si>
  <si>
    <t>利　用　児　童　数</t>
  </si>
  <si>
    <t>(注)利用児童数は管外受託児童数含む。</t>
  </si>
  <si>
    <t>38．小規模保育室の利用状況</t>
  </si>
  <si>
    <t>区分</t>
  </si>
  <si>
    <t>室　数</t>
  </si>
  <si>
    <t>児童虐待相談</t>
  </si>
  <si>
    <t>その他の相談</t>
  </si>
  <si>
    <t>肢体不自由相談</t>
  </si>
  <si>
    <t>視聴覚障がい相談</t>
  </si>
  <si>
    <t>言語発達障がい等相談</t>
  </si>
  <si>
    <t>重症心身障がい相談</t>
  </si>
  <si>
    <t>知的障がい相談</t>
  </si>
  <si>
    <t>自閉症等相談</t>
  </si>
  <si>
    <t>不登校相談</t>
  </si>
  <si>
    <t>性格行動相談</t>
  </si>
  <si>
    <t>育児・しつけ相談</t>
  </si>
  <si>
    <t>適性相談</t>
  </si>
  <si>
    <t>39．こども家庭支援センター相談事業の状況</t>
  </si>
  <si>
    <t>区分</t>
  </si>
  <si>
    <t>　総　　　　　　　　　数　</t>
  </si>
  <si>
    <t>養護相談</t>
  </si>
  <si>
    <t xml:space="preserve"> 保　 健 　相 　談　</t>
  </si>
  <si>
    <t>障 が い 相 談</t>
  </si>
  <si>
    <t>　非　 行　 相 　談</t>
  </si>
  <si>
    <t>育 成 相 談</t>
  </si>
  <si>
    <t xml:space="preserve"> そ の 他 の 相 談</t>
  </si>
  <si>
    <t xml:space="preserve">
年度</t>
  </si>
  <si>
    <t>(注)平成25年4月1日よりこども家庭支援センターと教育相談センターが統合。</t>
  </si>
  <si>
    <t>(各年2月末現在)</t>
  </si>
  <si>
    <t>3歳未満</t>
  </si>
  <si>
    <t>3歳以上
小学校終了前</t>
  </si>
  <si>
    <t>中学生</t>
  </si>
  <si>
    <t>児童扶養手当</t>
  </si>
  <si>
    <t>育成手当</t>
  </si>
  <si>
    <t>障害手当</t>
  </si>
  <si>
    <t>育成かつ</t>
  </si>
  <si>
    <t>受給世帯数</t>
  </si>
  <si>
    <t>受給者数</t>
  </si>
  <si>
    <t>支払件数</t>
  </si>
  <si>
    <t>受給者数</t>
  </si>
  <si>
    <t>支払件数</t>
  </si>
  <si>
    <t>支払金額（千円)</t>
  </si>
  <si>
    <t>乳幼児</t>
  </si>
  <si>
    <t>義務教育</t>
  </si>
  <si>
    <t>医療費</t>
  </si>
  <si>
    <t>40．児童手当支給対象児童数</t>
  </si>
  <si>
    <t>総 合 計</t>
  </si>
  <si>
    <t>特例給付</t>
  </si>
  <si>
    <t>-</t>
  </si>
  <si>
    <t>資料：福祉部親子支援課</t>
  </si>
  <si>
    <t>(注1)平成24年4月1日より子ども手当から移行。</t>
  </si>
  <si>
    <t>(注2)特例給付とは所得制限超過世帯児童。　　</t>
  </si>
  <si>
    <t>41．子ども手当支給対象児童数</t>
  </si>
  <si>
    <t>（各年2.1現在)</t>
  </si>
  <si>
    <t>区分</t>
  </si>
  <si>
    <t>総 合 計</t>
  </si>
  <si>
    <t>３歳未満</t>
  </si>
  <si>
    <t>３歳以上
小学校修了前</t>
  </si>
  <si>
    <t>中学生</t>
  </si>
  <si>
    <t>年</t>
  </si>
  <si>
    <t>(注)平成24年4月1日より児童手当に移行。</t>
  </si>
  <si>
    <t>42．児童扶養手当及び特別児童扶養手当受給者数</t>
  </si>
  <si>
    <t>（各年3.31現在)</t>
  </si>
  <si>
    <t>区分</t>
  </si>
  <si>
    <t>特別児童扶養手当</t>
  </si>
  <si>
    <t>年</t>
  </si>
  <si>
    <t>(注)平成25年より特別児童扶養手当の受給者数は支給停止者数を除いた数。</t>
  </si>
  <si>
    <t>43．児童育成手当支給対象児童数</t>
  </si>
  <si>
    <t>（各年3.31現在)</t>
  </si>
  <si>
    <t>区分</t>
  </si>
  <si>
    <t>年</t>
  </si>
  <si>
    <t>44．ひとり親家庭医療費助成事業</t>
  </si>
  <si>
    <t>区分</t>
  </si>
  <si>
    <t>年度</t>
  </si>
  <si>
    <r>
      <t>支払金額　</t>
    </r>
    <r>
      <rPr>
        <sz val="8"/>
        <rFont val="ＭＳ 明朝"/>
        <family val="1"/>
      </rPr>
      <t>(円)</t>
    </r>
  </si>
  <si>
    <t>資料：福祉部親子支援課</t>
  </si>
  <si>
    <t>45．子ども医療費助成事業</t>
  </si>
  <si>
    <t>(注1)子ども医療費助成とは出生から中学校3年生の子どもに係る医療費のうち保険診療の自己</t>
  </si>
  <si>
    <t>(注2)乳幼児医療費は出生から就学前の子どもを対象。 　　　　　　　　　　　　　　　　　</t>
  </si>
  <si>
    <t>(注3)義務教育医療費は小学校1年生から中学校3年生の子どもを対象。 　　　　　　　　　　</t>
  </si>
  <si>
    <t xml:space="preserve">登録状況(内数) </t>
  </si>
  <si>
    <t>活  動  状  況 (活動内容別内訳件数)</t>
  </si>
  <si>
    <t xml:space="preserve">利用会員 </t>
  </si>
  <si>
    <t xml:space="preserve">提供会員 </t>
  </si>
  <si>
    <t xml:space="preserve">利用・提供会員 </t>
  </si>
  <si>
    <t xml:space="preserve">総数 </t>
  </si>
  <si>
    <t xml:space="preserve">保育園･幼稚園等の登園
前の援助及び送り </t>
  </si>
  <si>
    <t xml:space="preserve">保育園･幼稚園等の迎え
及び帰宅後の援助 </t>
  </si>
  <si>
    <t xml:space="preserve">保育園･幼稚園等帰宅後
の援助 </t>
  </si>
  <si>
    <t xml:space="preserve">放課後の援助 </t>
  </si>
  <si>
    <t xml:space="preserve">学童保育の迎え及び 
帰宅後の援助 </t>
  </si>
  <si>
    <t xml:space="preserve">子供の病気時の援助 </t>
  </si>
  <si>
    <t xml:space="preserve">保育園等施設が 
休み時の援助 </t>
  </si>
  <si>
    <t xml:space="preserve">保護者の短時間・臨時
的就労の場合の援助 </t>
  </si>
  <si>
    <t xml:space="preserve">保護者の病気や 
急用時等の援助 </t>
  </si>
  <si>
    <t xml:space="preserve">子供の習い事等の 
場合の援助 </t>
  </si>
  <si>
    <t xml:space="preserve">その他 </t>
  </si>
  <si>
    <t>46．ファミリーサポートセンター活動状況</t>
  </si>
  <si>
    <t>資料：子ども家庭部子ども家庭課</t>
  </si>
  <si>
    <t>47．児童館子育てサロン実施状況</t>
  </si>
  <si>
    <t>区分</t>
  </si>
  <si>
    <t>乳幼児親子利用総数</t>
  </si>
  <si>
    <t>子育てグループ参加人数</t>
  </si>
  <si>
    <t>子育て講座参加人数</t>
  </si>
  <si>
    <t>子育て相談人数</t>
  </si>
  <si>
    <t>年度</t>
  </si>
  <si>
    <t>資料：地域のちから推進部住区推進課</t>
  </si>
  <si>
    <t>(注1)子育て相談人数は平成22年度より住区センター分を含む。　　　　　　　　</t>
  </si>
  <si>
    <t>(注2)東日本大震災による計画停電のため平成23年3月12日から3月31日まで休館。</t>
  </si>
  <si>
    <t>世　　　帯</t>
  </si>
  <si>
    <t>人　　　数</t>
  </si>
  <si>
    <t>総世帯</t>
  </si>
  <si>
    <t>国保世帯</t>
  </si>
  <si>
    <t>総人口</t>
  </si>
  <si>
    <t>被保険者</t>
  </si>
  <si>
    <t>資料：区民部国民健康保険課</t>
  </si>
  <si>
    <t>(注)加入状況は当該年度末の数値である。</t>
  </si>
  <si>
    <t>49．国民健康保険料収納状況</t>
  </si>
  <si>
    <t>調定額</t>
  </si>
  <si>
    <t>収入額</t>
  </si>
  <si>
    <t>調定額</t>
  </si>
  <si>
    <t>収入額</t>
  </si>
  <si>
    <t>(単位:千円)</t>
  </si>
  <si>
    <t>50．国民健康保険受診状況(老人保健医療分を除く）</t>
  </si>
  <si>
    <t>一　件　当　り</t>
  </si>
  <si>
    <t>一　世　帯　当　り</t>
  </si>
  <si>
    <t>一　人　当　り</t>
  </si>
  <si>
    <t>受診件数</t>
  </si>
  <si>
    <t>金額　(円)</t>
  </si>
  <si>
    <t>(療養費を除く)</t>
  </si>
  <si>
    <t>資料：区民部国民健康保険課</t>
  </si>
  <si>
    <t>51．国民健康保険給付</t>
  </si>
  <si>
    <t>＜保険者負担額＞</t>
  </si>
  <si>
    <t>療養給付費</t>
  </si>
  <si>
    <t>高額療養費</t>
  </si>
  <si>
    <t>高額介護合算</t>
  </si>
  <si>
    <t>出産育児</t>
  </si>
  <si>
    <t>葬　祭　費</t>
  </si>
  <si>
    <t>(含療養費等)</t>
  </si>
  <si>
    <t>療　 養　 費</t>
  </si>
  <si>
    <t>一時金等</t>
  </si>
  <si>
    <t>(単位：千円）</t>
  </si>
  <si>
    <t>＜給付件数＞</t>
  </si>
  <si>
    <t>(単位：件）</t>
  </si>
  <si>
    <t>52．国民健康保険料の口座振替加入状況</t>
  </si>
  <si>
    <t>世帯数</t>
  </si>
  <si>
    <t>利用率(％）</t>
  </si>
  <si>
    <t>口座による収入額(千円）</t>
  </si>
  <si>
    <t>口座による収入率(％）</t>
  </si>
  <si>
    <t>年度</t>
  </si>
  <si>
    <t>53．国民健康保険の特定健診・特定保健指導実施状況</t>
  </si>
  <si>
    <t>＜特定健診実施状況＞</t>
  </si>
  <si>
    <t xml:space="preserve">区分 </t>
  </si>
  <si>
    <t>対象者数(人)</t>
  </si>
  <si>
    <t>受診者数(人)</t>
  </si>
  <si>
    <t>受診率(％)</t>
  </si>
  <si>
    <t>メタボリックシンドローム基準(人）</t>
  </si>
  <si>
    <t>再掲
医療受診の勧奨(人)</t>
  </si>
  <si>
    <t xml:space="preserve"> 年度・
 年齢</t>
  </si>
  <si>
    <t>該当</t>
  </si>
  <si>
    <t>予備群</t>
  </si>
  <si>
    <t>非該当</t>
  </si>
  <si>
    <t>40-44歳</t>
  </si>
  <si>
    <t>45-49歳</t>
  </si>
  <si>
    <t>50-54歳</t>
  </si>
  <si>
    <t>55-59歳</t>
  </si>
  <si>
    <t>60-64歳</t>
  </si>
  <si>
    <t>65-69歳</t>
  </si>
  <si>
    <t>70-74歳</t>
  </si>
  <si>
    <t>＜特定保健指導実施状況＞</t>
  </si>
  <si>
    <t>利用者数(人)</t>
  </si>
  <si>
    <t>実施率(％)</t>
  </si>
  <si>
    <t>利用者の内訳(人)</t>
  </si>
  <si>
    <t>積極的支援</t>
  </si>
  <si>
    <t>動機付け支援</t>
  </si>
  <si>
    <t>40-49歳</t>
  </si>
  <si>
    <t>50-59歳</t>
  </si>
  <si>
    <t>(65歳以上は動機付け支援のみ）</t>
  </si>
  <si>
    <t>資料：区民部ジェネリック・保健事業推進担当課</t>
  </si>
  <si>
    <t>(注)平成24年度の実施状況は平成25年5月31日現在である。</t>
  </si>
  <si>
    <t>48．国民健康保険加入状況</t>
  </si>
  <si>
    <t>年度</t>
  </si>
  <si>
    <t>加入率(%)</t>
  </si>
  <si>
    <r>
      <t>収納率</t>
    </r>
    <r>
      <rPr>
        <sz val="8"/>
        <rFont val="ＭＳ 明朝"/>
        <family val="1"/>
      </rPr>
      <t>(％)</t>
    </r>
  </si>
  <si>
    <t>資料：区民部高齢医療・年金課　</t>
  </si>
  <si>
    <t>(単位：人）</t>
  </si>
  <si>
    <t>資料：区民部高齢医療・年金課</t>
  </si>
  <si>
    <t>56．後期高齢者医療保険受診状況</t>
  </si>
  <si>
    <t>医療給付(千円)</t>
  </si>
  <si>
    <t>一件当り</t>
  </si>
  <si>
    <t>一人当り</t>
  </si>
  <si>
    <t>金　額(円)</t>
  </si>
  <si>
    <t>資料：区民部高齢医療・年金課</t>
  </si>
  <si>
    <t>(注)平成24年度は速報値。</t>
  </si>
  <si>
    <t>57．後期高齢者医療保険料収納状況</t>
  </si>
  <si>
    <t>年度</t>
  </si>
  <si>
    <t>収納率(%)</t>
  </si>
  <si>
    <t>資料：区民部高齢医療・年金課</t>
  </si>
  <si>
    <t>(注)調定額には居所不明分を含まない。</t>
  </si>
  <si>
    <t>(注)数字は各年度末のものである。</t>
  </si>
  <si>
    <t>　　　東京都後期高齢者医療広域連合</t>
  </si>
  <si>
    <t>総  数</t>
  </si>
  <si>
    <t>付加保険料</t>
  </si>
  <si>
    <t>強制加入者</t>
  </si>
  <si>
    <t>任意加入者</t>
  </si>
  <si>
    <t>納付者(再掲)</t>
  </si>
  <si>
    <t>資料：区民部高齢医療・年金課</t>
  </si>
  <si>
    <t>(注)不在者(転出未届出)を含む。</t>
  </si>
  <si>
    <t>61．国民年金(拠出)受給権者数</t>
  </si>
  <si>
    <t>老齢基礎
年金</t>
  </si>
  <si>
    <t>老齢年金</t>
  </si>
  <si>
    <t>通算老齢
年金</t>
  </si>
  <si>
    <t>障害基礎
年金</t>
  </si>
  <si>
    <t>障害年金</t>
  </si>
  <si>
    <t>遺族基礎年金母子年金</t>
  </si>
  <si>
    <t>死亡一時金
　　　　※</t>
  </si>
  <si>
    <t>寡婦年金</t>
  </si>
  <si>
    <t>(注1)※は単年度。                        　</t>
  </si>
  <si>
    <t>　　　足立年金事務所受給者統計</t>
  </si>
  <si>
    <t>(注2)老齢基礎年金は他制度の受給権者を含む。</t>
  </si>
  <si>
    <t>62．国民年金(旧福祉年金)・老齢福祉年金受給権者数</t>
  </si>
  <si>
    <t>老齢福祉年金</t>
  </si>
  <si>
    <t>(旧障害福祉年金を含む)</t>
  </si>
  <si>
    <t>　　　足立年金事務所受給者統計・老齢福祉年金は東京事務所センター統計</t>
  </si>
  <si>
    <t xml:space="preserve">資料：足立年金事務所 </t>
  </si>
  <si>
    <t>54．後期高齢者医療保険被保険者数</t>
  </si>
  <si>
    <t>障がい認定(65歳～74歳）</t>
  </si>
  <si>
    <t>一般(75歳以上）</t>
  </si>
  <si>
    <t>(注)数字は各年度末のものである。</t>
  </si>
  <si>
    <t>55．後期高齢者医療保険葬祭費支給状況</t>
  </si>
  <si>
    <t>支 給 額 (千円)</t>
  </si>
  <si>
    <t>支 給 件 数</t>
  </si>
  <si>
    <t>(単位：千円)</t>
  </si>
  <si>
    <t>58．後期高齢者医療保険料の納付方法別人数</t>
  </si>
  <si>
    <t>総 数</t>
  </si>
  <si>
    <t>特別徴収</t>
  </si>
  <si>
    <t>普通徴収</t>
  </si>
  <si>
    <t>(年金払い)</t>
  </si>
  <si>
    <t>納付書</t>
  </si>
  <si>
    <t>口座振替</t>
  </si>
  <si>
    <t>人 数</t>
  </si>
  <si>
    <t>構成比(%)</t>
  </si>
  <si>
    <t>構成比(%)</t>
  </si>
  <si>
    <t>59．後期高齢者医療保険健康診査実施状況</t>
  </si>
  <si>
    <t>対象者数(人)</t>
  </si>
  <si>
    <t>受診者数(人)</t>
  </si>
  <si>
    <t>受診率(%)</t>
  </si>
  <si>
    <t>60．国民年金被保険者数</t>
  </si>
  <si>
    <t>(各年3.31現在)</t>
  </si>
  <si>
    <t>年</t>
  </si>
  <si>
    <t>63．国民年金保険料免除状況</t>
  </si>
  <si>
    <t xml:space="preserve">区分 </t>
  </si>
  <si>
    <t>免　除　者</t>
  </si>
  <si>
    <t>年度</t>
  </si>
  <si>
    <t>法定免除</t>
  </si>
  <si>
    <t>申請免除</t>
  </si>
  <si>
    <t>特  別  徴  収</t>
  </si>
  <si>
    <t>普  通  徴  収</t>
  </si>
  <si>
    <t>被保険者数</t>
  </si>
  <si>
    <t>調定額(千円)</t>
  </si>
  <si>
    <t>(注)被保険者数は3月末現在。調定額は5月末現在の数値である。</t>
  </si>
  <si>
    <t>現    年    分</t>
  </si>
  <si>
    <t>滞  納  繰  越  分</t>
  </si>
  <si>
    <t>調 定 額</t>
  </si>
  <si>
    <t>収 納 額</t>
  </si>
  <si>
    <t>66．介護保険料(第１号被保険者分)の口座振替利用状況</t>
  </si>
  <si>
    <t>67．要介護(要支援)認定者数</t>
  </si>
  <si>
    <t>要介護１</t>
  </si>
  <si>
    <t>要介護２</t>
  </si>
  <si>
    <t>要介護３</t>
  </si>
  <si>
    <t>要介護４</t>
  </si>
  <si>
    <t>要介護５</t>
  </si>
  <si>
    <t>件  数</t>
  </si>
  <si>
    <t>訪問介護</t>
  </si>
  <si>
    <t>訪問入浴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</si>
  <si>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</si>
  <si>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</si>
  <si>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</si>
  <si>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</si>
  <si>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</si>
  <si>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</si>
  <si>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居宅療養管理指導</t>
  </si>
  <si>
    <t>居宅介護支援</t>
  </si>
  <si>
    <t>施　　　　　　　　　　　　設</t>
  </si>
  <si>
    <t>特別養護老人ホーム</t>
  </si>
  <si>
    <t>老人保健施設</t>
  </si>
  <si>
    <t xml:space="preserve">療養型医療施設 </t>
  </si>
  <si>
    <t>償　　 　　　還　 　　　　払</t>
  </si>
  <si>
    <t>福祉用具購入</t>
  </si>
  <si>
    <t>高額介護サービス費(公費)</t>
  </si>
  <si>
    <t>高額介護サービス費(区支払分)</t>
  </si>
  <si>
    <t>審  査  支  払  手  数  料</t>
  </si>
  <si>
    <t>(注)各年度の総数の件数欄には「審査支払手数料」及び「その他」の件数は含まない。</t>
  </si>
  <si>
    <t>64．介護保険第１号被保険者数及び保険料調定額</t>
  </si>
  <si>
    <t>区分</t>
  </si>
  <si>
    <t>年度</t>
  </si>
  <si>
    <t>資料：福祉部介護保険課</t>
  </si>
  <si>
    <r>
      <t>収 納 率</t>
    </r>
    <r>
      <rPr>
        <sz val="8"/>
        <rFont val="ＭＳ 明朝"/>
        <family val="1"/>
      </rPr>
      <t>(％)</t>
    </r>
  </si>
  <si>
    <t>口座振替者数(人)</t>
  </si>
  <si>
    <t>利　用　率(％)</t>
  </si>
  <si>
    <t>口座による収入額(円)</t>
  </si>
  <si>
    <t>口座による収入率(％)</t>
  </si>
  <si>
    <t>年度</t>
  </si>
  <si>
    <t>(各年3.31現在)</t>
  </si>
  <si>
    <t>要支援１</t>
  </si>
  <si>
    <t>要支援２</t>
  </si>
  <si>
    <t>年</t>
  </si>
  <si>
    <t>資料：福祉部介護保険課　　</t>
  </si>
  <si>
    <t>68.介護保険サービス種類別給付件数及び給付額</t>
  </si>
  <si>
    <t>金  額(千円)</t>
  </si>
  <si>
    <t>総　　　 　　 　 　 　　　数</t>
  </si>
  <si>
    <t>居　　　　　　　　　　　　宅</t>
  </si>
  <si>
    <t>短期入所療養介護</t>
  </si>
  <si>
    <t>(老人保健施設)</t>
  </si>
  <si>
    <t>(介護療養型医療施設)</t>
  </si>
  <si>
    <t>認知症対応型共同生活介護</t>
  </si>
  <si>
    <t>特定施設入居者生活介護</t>
  </si>
  <si>
    <t>地域密着型特定施設</t>
  </si>
  <si>
    <t>-</t>
  </si>
  <si>
    <t>認知症対応型通所介護</t>
  </si>
  <si>
    <t>夜間対応型訪問介護</t>
  </si>
  <si>
    <t>小規模多機能型居宅介護</t>
  </si>
  <si>
    <t>複合型サービス</t>
  </si>
  <si>
    <t>その他</t>
  </si>
  <si>
    <t>-</t>
  </si>
  <si>
    <t>高額医療合算介護サービス費</t>
  </si>
  <si>
    <t>特定入所者介護サービス費</t>
  </si>
  <si>
    <t>そ　　 　　　の　 　　　　他</t>
  </si>
  <si>
    <t>資料：子ども家庭部こども支援センターげんき</t>
  </si>
  <si>
    <t>1．生活保護世帯数・人員及び保護率(2)</t>
  </si>
  <si>
    <t>1．生活保護世帯数・人員及び保護率(1)</t>
  </si>
  <si>
    <t>総　　数</t>
  </si>
  <si>
    <t>総　　数</t>
  </si>
  <si>
    <t>愛　の　手　帳</t>
  </si>
  <si>
    <t>総　　数</t>
  </si>
  <si>
    <t xml:space="preserve">10．重度心身障害者(児)手当(都制度)          </t>
  </si>
  <si>
    <t>家　　事　　・　　介　　護　　援　　助</t>
  </si>
  <si>
    <t>総　　数</t>
  </si>
  <si>
    <t>そ の 他</t>
  </si>
  <si>
    <t>緊急通報システム</t>
  </si>
  <si>
    <t>紙おむつ支給</t>
  </si>
  <si>
    <t>寝具乾燥消毒</t>
  </si>
  <si>
    <t>火災安全システム</t>
  </si>
  <si>
    <t>訪問理美容サービス</t>
  </si>
  <si>
    <t>福祉電話</t>
  </si>
  <si>
    <t xml:space="preserve"> 区分</t>
  </si>
  <si>
    <t xml:space="preserve">年度 </t>
  </si>
  <si>
    <t xml:space="preserve">183(15,106) </t>
  </si>
  <si>
    <t>区分</t>
  </si>
  <si>
    <t>年度・区分</t>
  </si>
  <si>
    <t>件　数</t>
  </si>
  <si>
    <t>貸付額</t>
  </si>
  <si>
    <t>(注)親族申立の件数は平成24年度より積算方法を変更。</t>
  </si>
  <si>
    <t>年度</t>
  </si>
  <si>
    <t>年度</t>
  </si>
  <si>
    <t xml:space="preserve">区分
</t>
  </si>
  <si>
    <t>福祉
事務所</t>
  </si>
  <si>
    <t>病院へ
移送</t>
  </si>
  <si>
    <t>他の
機関へ
移送</t>
  </si>
  <si>
    <t>総数</t>
  </si>
  <si>
    <t>区分</t>
  </si>
  <si>
    <t>総　　　数</t>
  </si>
  <si>
    <t>就労促進訓練室</t>
  </si>
  <si>
    <t>(注2)新田おひさま保育園(平成23年7月1日開設)、青井おひさま保育園(平成24年7月1日開設)</t>
  </si>
  <si>
    <t xml:space="preserve">         (注3)保育士の数は公設民営の数を含まない。　　　　　　　　　　　　　　　　　　　　　</t>
  </si>
  <si>
    <t xml:space="preserve">(注4)( )内は23年度が幼保園､24年度･25年度が区立認定こども園の認可保育所部分の数で、 </t>
  </si>
  <si>
    <t xml:space="preserve">              を含む。    　　　　　　　　　　　　　　　　　　　　　　　　　　　　　　　　　</t>
  </si>
  <si>
    <t>(注1)園児数は区外からの受入児を含む。　　　　　　　 　　　　 　　　　　　　　　　　</t>
  </si>
  <si>
    <t xml:space="preserve">各項目の数には含まない。                                                      </t>
  </si>
  <si>
    <t>(注5)平成24年4月1日より、元町・鹿浜保育園、おおやた幼保園が区立認定こども園に移行。</t>
  </si>
  <si>
    <t>年</t>
  </si>
  <si>
    <t>医　　　　療　　　　費</t>
  </si>
  <si>
    <t>　 　負担分(食事療養費を除く)を助成する制度である。 　　　　　　　　　　　　　　　　</t>
  </si>
  <si>
    <t>区分</t>
  </si>
  <si>
    <t>現　　　年　　　分</t>
  </si>
  <si>
    <t>滞　納　操　越　分</t>
  </si>
  <si>
    <t>総　　　　　　額</t>
  </si>
  <si>
    <t>日　　数</t>
  </si>
  <si>
    <t>総　　額</t>
  </si>
  <si>
    <t>総　　数</t>
  </si>
  <si>
    <t>総  　数</t>
  </si>
  <si>
    <t>現　　　年　　　分</t>
  </si>
  <si>
    <t>滞　納　操　越　分</t>
  </si>
  <si>
    <t>総　　　額</t>
  </si>
  <si>
    <t>第１号被保険者</t>
  </si>
  <si>
    <t xml:space="preserve">   第３号被保険者    </t>
  </si>
  <si>
    <t>障害基礎年金</t>
  </si>
  <si>
    <t>総　　　　数</t>
  </si>
  <si>
    <t>65．介護保険料(第１号被保険者分)収納状況</t>
  </si>
  <si>
    <t>区分</t>
  </si>
  <si>
    <t>総　数</t>
  </si>
  <si>
    <t>定期巡回･随時対応型訪問介護看護</t>
  </si>
  <si>
    <t>年度・区分</t>
  </si>
  <si>
    <t>種 別</t>
  </si>
  <si>
    <t>目　　次</t>
  </si>
  <si>
    <t>シート番号</t>
  </si>
  <si>
    <t>表　　題　　名</t>
  </si>
  <si>
    <t>-</t>
  </si>
  <si>
    <t>-</t>
  </si>
  <si>
    <t>(1)～(2)</t>
  </si>
  <si>
    <t>＜８　厚生・福祉＞</t>
  </si>
  <si>
    <t>生活保護世帯数・人員及び保護率</t>
  </si>
  <si>
    <t>生活保護扶助の種類別支出額</t>
  </si>
  <si>
    <t>労働状態別生活保護世帯数</t>
  </si>
  <si>
    <t>生活保護医療扶助人数　</t>
  </si>
  <si>
    <t>中国残留邦人等支援給付世帯数・人員　</t>
  </si>
  <si>
    <t>身体障がい者名簿登録数（身体障害者手帳所持者）</t>
  </si>
  <si>
    <t>知的障がい者名簿登録数（愛の手帳所持者）　</t>
  </si>
  <si>
    <t>心身障害者福祉手当受給者数（区制度）　</t>
  </si>
  <si>
    <t>在宅重度心身障害者福祉手当受給者数（国制度）</t>
  </si>
  <si>
    <t>重度心身障害者（児）手当（都制度）</t>
  </si>
  <si>
    <t>心身障害者医療費受給者証交付件数</t>
  </si>
  <si>
    <t>地域福祉権利擁護事業　</t>
  </si>
  <si>
    <t>難病患者福祉手当支給者数（区制度）</t>
  </si>
  <si>
    <t>あったかサービス利用状況</t>
  </si>
  <si>
    <t>敬老祝い事業実施状況　</t>
  </si>
  <si>
    <t>高齢者の福祉事業実施状況</t>
  </si>
  <si>
    <t>介護予防事業実施状況</t>
  </si>
  <si>
    <t>足立区地域包括支援センター事業実施状況</t>
  </si>
  <si>
    <t>老人クラブ助成事業</t>
  </si>
  <si>
    <t>ホームヘルパー（２級課程）養成研修実施状況</t>
  </si>
  <si>
    <t>理学療法士等修学資金貸付額　</t>
  </si>
  <si>
    <t>福祉サービス苦情等受付件数（苦情等解決委員会受付分）</t>
  </si>
  <si>
    <t>成年後見制度実施状況</t>
  </si>
  <si>
    <t>女性相談件数　</t>
  </si>
  <si>
    <t>生業資金貸付償還額　</t>
  </si>
  <si>
    <t>応急小口資金貸付償還額　</t>
  </si>
  <si>
    <t>行旅死亡人等取扱件数</t>
  </si>
  <si>
    <t>授産場入所状況</t>
  </si>
  <si>
    <t>ケアハウス六月入所者数</t>
  </si>
  <si>
    <t>通所訓練事業利用者数及び通所介護事業利用者数</t>
  </si>
  <si>
    <t>幼児通所訓練事業利用者数</t>
  </si>
  <si>
    <t>各種相談事業</t>
  </si>
  <si>
    <t>区立保育園数及び園児・保育士数　</t>
  </si>
  <si>
    <t>私立保育園数及び園児・保育士数　</t>
  </si>
  <si>
    <t>足立区認定保育室の利用状況</t>
  </si>
  <si>
    <t>東京都認証保育所の利用状況　</t>
  </si>
  <si>
    <t>家庭福祉員の利用状況</t>
  </si>
  <si>
    <t>小規模保育室の利用状況</t>
  </si>
  <si>
    <t>こども家庭支援センター相談事業の状況　</t>
  </si>
  <si>
    <t>児童手当支給対象児童数　</t>
  </si>
  <si>
    <t>子ども手当支給対象児童数</t>
  </si>
  <si>
    <t>児童扶養手当及び特別児童扶養手当受給者数</t>
  </si>
  <si>
    <t>児童育成手当支給対象児童数　</t>
  </si>
  <si>
    <t>ひとり親家庭医療費助成事業　</t>
  </si>
  <si>
    <t>子ども医療費助成事業　</t>
  </si>
  <si>
    <t>ファミリーサポートセンター活動状況　</t>
  </si>
  <si>
    <t>児童館子育てサロン実施状況</t>
  </si>
  <si>
    <t>国民健康保険加入状況</t>
  </si>
  <si>
    <t>-</t>
  </si>
  <si>
    <t>国民健康保険料収納状況　</t>
  </si>
  <si>
    <t>国民健康保険受診状況（老人保健医療分を除く）</t>
  </si>
  <si>
    <t>国民健康保険給付　</t>
  </si>
  <si>
    <t>国民健康保険料の口座振替加入状況　</t>
  </si>
  <si>
    <t>国民健康保険の特定健診・特定保健指導実施状況</t>
  </si>
  <si>
    <t>後期高齢者医療保険被保険者数</t>
  </si>
  <si>
    <t>後期高齢者医療保険葬祭費支給状況　</t>
  </si>
  <si>
    <t>後期高齢者医療保険受診状況</t>
  </si>
  <si>
    <t>後期高齢者医療保険料収納状況　</t>
  </si>
  <si>
    <t>後期高齢者医療保険料の納付方法別人数</t>
  </si>
  <si>
    <t>後期高齢者医療保険健康診査実施状況</t>
  </si>
  <si>
    <t>国民年金被保険者数</t>
  </si>
  <si>
    <t>国民年金（拠出）受給権者数</t>
  </si>
  <si>
    <t>国民年金（旧福祉年金）・老齢福祉年金受給権者数　</t>
  </si>
  <si>
    <t>国民年金保険料免除状況　</t>
  </si>
  <si>
    <t>介護保険第１号被保険者数及び保険料調定額</t>
  </si>
  <si>
    <t>介護保険料（第１号被保険者分）収納状況</t>
  </si>
  <si>
    <t>介護保険料（第１号被保険者分）の口座振替利用状況</t>
  </si>
  <si>
    <t>要介護（要支援）認定者数</t>
  </si>
  <si>
    <t>介護保険サービス種類別給付件数及び給付額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</si>
</sst>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_);\(#,##0.0\)"/>
    <numFmt numFmtId="178" formatCode="0.00_);\(0.00\)"/>
    <numFmt numFmtId="179" formatCode="0.0_);\(0.0\)"/>
    <numFmt numFmtId="180" formatCode="#,##0_ "/>
    <numFmt numFmtId="181" formatCode="0.00_ "/>
    <numFmt numFmtId="182" formatCode="0.00_);[Red]\(0.00\)"/>
    <numFmt numFmtId="183" formatCode="#,##0_);[Red]\(#,##0\)"/>
    <numFmt numFmtId="184" formatCode="\(@\)"/>
    <numFmt numFmtId="185" formatCode="0.0%"/>
    <numFmt numFmtId="186" formatCode="#,##0.00_);[Red]\(#,##0.00\)"/>
    <numFmt numFmtId="187" formatCode="0.0_ "/>
    <numFmt numFmtId="188" formatCode="#,##0.00_ "/>
    <numFmt numFmtId="189" formatCode="_ * #,##0.0_ ;_ * \-#,##0.0_ ;_ * &quot;-&quot;?_ ;_ @_ "/>
    <numFmt numFmtId="190" formatCode="0_);\(0\)"/>
  </numFmts>
  <fonts count="64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6"/>
      <name val="ＭＳ Ｐゴシック"/>
      <family val="3"/>
    </font>
    <font>
      <b/>
      <sz val="11"/>
      <name val="ＨＧ丸ゴシックM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trike/>
      <sz val="8"/>
      <name val="ＭＳ 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name val="ＭＳ ゴシック"/>
      <family val="3"/>
    </font>
    <font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indexed="53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b/>
      <sz val="8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明朝"/>
      <family val="1"/>
    </font>
    <font>
      <b/>
      <sz val="10"/>
      <color indexed="10"/>
      <name val="ＭＳ ゴシック"/>
      <family val="3"/>
    </font>
    <font>
      <b/>
      <sz val="9"/>
      <color indexed="10"/>
      <name val="ＭＳ 明朝"/>
      <family val="1"/>
    </font>
    <font>
      <sz val="11"/>
      <name val="明朝"/>
      <family val="3"/>
    </font>
    <font>
      <sz val="8"/>
      <name val="明朝"/>
      <family val="3"/>
    </font>
    <font>
      <sz val="10"/>
      <name val="ＭＳ 明朝"/>
      <family val="1"/>
    </font>
    <font>
      <sz val="7.5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hair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7" fillId="4" borderId="0" applyNumberFormat="0" applyBorder="0" applyAlignment="0" applyProtection="0"/>
  </cellStyleXfs>
  <cellXfs count="127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76" fontId="7" fillId="0" borderId="15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80" fontId="7" fillId="0" borderId="16" xfId="0" applyNumberFormat="1" applyFont="1" applyBorder="1" applyAlignment="1">
      <alignment vertical="center"/>
    </xf>
    <xf numFmtId="180" fontId="7" fillId="0" borderId="15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80" fontId="8" fillId="0" borderId="12" xfId="0" applyNumberFormat="1" applyFont="1" applyBorder="1" applyAlignment="1">
      <alignment vertical="center"/>
    </xf>
    <xf numFmtId="180" fontId="8" fillId="0" borderId="13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1" fontId="7" fillId="0" borderId="15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vertical="top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7" fillId="0" borderId="0" xfId="49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38" fontId="6" fillId="0" borderId="0" xfId="49" applyFont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7" fillId="0" borderId="22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23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41" fontId="7" fillId="0" borderId="16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7" fillId="0" borderId="21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left" vertical="top"/>
    </xf>
    <xf numFmtId="41" fontId="7" fillId="0" borderId="16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38" fontId="15" fillId="0" borderId="1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7" fillId="0" borderId="14" xfId="49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38" fontId="7" fillId="0" borderId="16" xfId="49" applyFont="1" applyBorder="1" applyAlignment="1">
      <alignment horizontal="center" vertical="center"/>
    </xf>
    <xf numFmtId="176" fontId="7" fillId="0" borderId="27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38" fontId="7" fillId="0" borderId="13" xfId="49" applyFont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38" fontId="10" fillId="0" borderId="0" xfId="49" applyFont="1" applyAlignment="1">
      <alignment vertical="center"/>
    </xf>
    <xf numFmtId="0" fontId="6" fillId="0" borderId="18" xfId="81" applyFont="1" applyBorder="1" applyAlignment="1">
      <alignment horizontal="right" vertical="center"/>
      <protection/>
    </xf>
    <xf numFmtId="0" fontId="6" fillId="0" borderId="14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17" xfId="81" applyFont="1" applyBorder="1" applyAlignment="1">
      <alignment vertical="center"/>
      <protection/>
    </xf>
    <xf numFmtId="0" fontId="7" fillId="0" borderId="0" xfId="81" applyFont="1" applyBorder="1" applyAlignment="1">
      <alignment horizontal="center" vertical="center"/>
      <protection/>
    </xf>
    <xf numFmtId="0" fontId="7" fillId="0" borderId="14" xfId="81" applyFont="1" applyBorder="1" applyAlignment="1">
      <alignment horizontal="center" vertical="center"/>
      <protection/>
    </xf>
    <xf numFmtId="0" fontId="8" fillId="0" borderId="17" xfId="81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38" fontId="10" fillId="0" borderId="0" xfId="49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38" fontId="10" fillId="0" borderId="10" xfId="49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184" fontId="6" fillId="0" borderId="28" xfId="0" applyNumberFormat="1" applyFont="1" applyBorder="1" applyAlignment="1">
      <alignment horizontal="center" vertical="center"/>
    </xf>
    <xf numFmtId="41" fontId="7" fillId="0" borderId="16" xfId="49" applyNumberFormat="1" applyFont="1" applyBorder="1" applyAlignment="1">
      <alignment horizontal="right" vertical="center"/>
    </xf>
    <xf numFmtId="41" fontId="8" fillId="0" borderId="16" xfId="49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41" fontId="7" fillId="0" borderId="13" xfId="49" applyNumberFormat="1" applyFont="1" applyBorder="1" applyAlignment="1">
      <alignment horizontal="right" vertical="center"/>
    </xf>
    <xf numFmtId="41" fontId="8" fillId="0" borderId="13" xfId="49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81" applyFont="1" applyBorder="1" applyAlignment="1">
      <alignment/>
      <protection/>
    </xf>
    <xf numFmtId="0" fontId="0" fillId="0" borderId="0" xfId="81" applyFont="1" applyBorder="1" applyAlignment="1">
      <alignment vertical="center"/>
      <protection/>
    </xf>
    <xf numFmtId="0" fontId="1" fillId="0" borderId="0" xfId="0" applyFont="1" applyAlignment="1">
      <alignment/>
    </xf>
    <xf numFmtId="0" fontId="5" fillId="0" borderId="10" xfId="81" applyFont="1" applyBorder="1" applyAlignment="1">
      <alignment vertical="center"/>
      <protection/>
    </xf>
    <xf numFmtId="176" fontId="8" fillId="0" borderId="0" xfId="81" applyNumberFormat="1" applyFont="1" applyFill="1" applyBorder="1" applyAlignment="1">
      <alignment vertical="center"/>
      <protection/>
    </xf>
    <xf numFmtId="0" fontId="1" fillId="0" borderId="0" xfId="81" applyFont="1">
      <alignment/>
      <protection/>
    </xf>
    <xf numFmtId="0" fontId="6" fillId="0" borderId="0" xfId="81" applyFont="1" applyAlignment="1">
      <alignment vertical="center"/>
      <protection/>
    </xf>
    <xf numFmtId="0" fontId="0" fillId="0" borderId="0" xfId="0" applyFont="1" applyFill="1" applyAlignment="1">
      <alignment vertical="center"/>
    </xf>
    <xf numFmtId="176" fontId="8" fillId="0" borderId="16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top"/>
    </xf>
    <xf numFmtId="41" fontId="7" fillId="0" borderId="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24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20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176" fontId="8" fillId="0" borderId="1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76" fontId="7" fillId="24" borderId="15" xfId="0" applyNumberFormat="1" applyFont="1" applyFill="1" applyBorder="1" applyAlignment="1">
      <alignment vertical="center"/>
    </xf>
    <xf numFmtId="176" fontId="7" fillId="24" borderId="0" xfId="0" applyNumberFormat="1" applyFont="1" applyFill="1" applyBorder="1" applyAlignment="1">
      <alignment vertical="center"/>
    </xf>
    <xf numFmtId="177" fontId="7" fillId="24" borderId="16" xfId="0" applyNumberFormat="1" applyFont="1" applyFill="1" applyBorder="1" applyAlignment="1">
      <alignment vertical="center"/>
    </xf>
    <xf numFmtId="0" fontId="7" fillId="24" borderId="14" xfId="0" applyFont="1" applyFill="1" applyBorder="1" applyAlignment="1">
      <alignment horizontal="center" vertical="center"/>
    </xf>
    <xf numFmtId="41" fontId="7" fillId="24" borderId="15" xfId="0" applyNumberFormat="1" applyFont="1" applyFill="1" applyBorder="1" applyAlignment="1">
      <alignment horizontal="right" vertical="center"/>
    </xf>
    <xf numFmtId="0" fontId="8" fillId="24" borderId="17" xfId="0" applyFont="1" applyFill="1" applyBorder="1" applyAlignment="1">
      <alignment horizontal="center" vertical="center"/>
    </xf>
    <xf numFmtId="176" fontId="8" fillId="24" borderId="12" xfId="0" applyNumberFormat="1" applyFont="1" applyFill="1" applyBorder="1" applyAlignment="1">
      <alignment vertical="center"/>
    </xf>
    <xf numFmtId="177" fontId="8" fillId="24" borderId="13" xfId="0" applyNumberFormat="1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185" fontId="0" fillId="0" borderId="0" xfId="0" applyNumberFormat="1" applyFont="1" applyAlignment="1">
      <alignment/>
    </xf>
    <xf numFmtId="0" fontId="7" fillId="0" borderId="11" xfId="0" applyFont="1" applyBorder="1" applyAlignment="1">
      <alignment vertical="center"/>
    </xf>
    <xf numFmtId="176" fontId="0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3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/>
    </xf>
    <xf numFmtId="41" fontId="7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5" fillId="0" borderId="0" xfId="68" applyFont="1" applyBorder="1" applyAlignment="1">
      <alignment/>
      <protection/>
    </xf>
    <xf numFmtId="0" fontId="0" fillId="0" borderId="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vertical="center"/>
      <protection/>
    </xf>
    <xf numFmtId="0" fontId="0" fillId="0" borderId="10" xfId="68" applyFont="1" applyBorder="1" applyAlignment="1">
      <alignment horizontal="center" vertical="center" wrapText="1"/>
      <protection/>
    </xf>
    <xf numFmtId="0" fontId="6" fillId="0" borderId="0" xfId="68" applyFont="1" applyAlignment="1">
      <alignment horizontal="right" vertical="center"/>
      <protection/>
    </xf>
    <xf numFmtId="0" fontId="7" fillId="0" borderId="13" xfId="68" applyFont="1" applyBorder="1" applyAlignment="1">
      <alignment horizontal="centerContinuous" vertical="center" wrapText="1"/>
      <protection/>
    </xf>
    <xf numFmtId="0" fontId="7" fillId="0" borderId="17" xfId="68" applyFont="1" applyBorder="1" applyAlignment="1">
      <alignment horizontal="centerContinuous" vertical="center" wrapText="1"/>
      <protection/>
    </xf>
    <xf numFmtId="0" fontId="7" fillId="0" borderId="11" xfId="68" applyFont="1" applyBorder="1" applyAlignment="1">
      <alignment horizontal="centerContinuous" vertical="center" wrapText="1"/>
      <protection/>
    </xf>
    <xf numFmtId="0" fontId="6" fillId="0" borderId="14" xfId="68" applyFont="1" applyBorder="1" applyAlignment="1">
      <alignment vertical="center"/>
      <protection/>
    </xf>
    <xf numFmtId="0" fontId="6" fillId="0" borderId="11" xfId="68" applyFont="1" applyBorder="1" applyAlignment="1">
      <alignment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14" xfId="68" applyFont="1" applyFill="1" applyBorder="1" applyAlignment="1">
      <alignment horizontal="center" vertical="center"/>
      <protection/>
    </xf>
    <xf numFmtId="41" fontId="0" fillId="0" borderId="0" xfId="0" applyNumberFormat="1" applyFont="1" applyBorder="1" applyAlignment="1">
      <alignment/>
    </xf>
    <xf numFmtId="0" fontId="8" fillId="0" borderId="17" xfId="68" applyFont="1" applyFill="1" applyBorder="1" applyAlignment="1">
      <alignment horizontal="center" vertical="center"/>
      <protection/>
    </xf>
    <xf numFmtId="0" fontId="6" fillId="0" borderId="0" xfId="68" applyFont="1" applyAlignment="1">
      <alignment vertical="center"/>
      <protection/>
    </xf>
    <xf numFmtId="0" fontId="6" fillId="0" borderId="0" xfId="68" applyFont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6" fillId="0" borderId="0" xfId="68" applyFont="1" applyFill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41" fontId="6" fillId="0" borderId="0" xfId="68" applyNumberFormat="1" applyFont="1" applyAlignment="1">
      <alignment horizontal="center" vertical="center" wrapText="1"/>
      <protection/>
    </xf>
    <xf numFmtId="0" fontId="7" fillId="0" borderId="18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69" applyFont="1">
      <alignment/>
      <protection/>
    </xf>
    <xf numFmtId="0" fontId="5" fillId="0" borderId="0" xfId="69" applyFont="1" applyAlignment="1">
      <alignment/>
      <protection/>
    </xf>
    <xf numFmtId="0" fontId="19" fillId="0" borderId="0" xfId="69" applyFont="1" applyAlignment="1">
      <alignment/>
      <protection/>
    </xf>
    <xf numFmtId="0" fontId="19" fillId="0" borderId="0" xfId="69" applyFont="1" applyAlignment="1">
      <alignment vertical="center"/>
      <protection/>
    </xf>
    <xf numFmtId="0" fontId="6" fillId="0" borderId="18" xfId="69" applyFont="1" applyBorder="1" applyAlignment="1">
      <alignment horizontal="right" vertical="center" wrapText="1"/>
      <protection/>
    </xf>
    <xf numFmtId="0" fontId="7" fillId="0" borderId="20" xfId="69" applyFont="1" applyBorder="1" applyAlignment="1">
      <alignment horizontal="center" vertical="center"/>
      <protection/>
    </xf>
    <xf numFmtId="0" fontId="7" fillId="0" borderId="21" xfId="69" applyFont="1" applyBorder="1" applyAlignment="1">
      <alignment horizontal="center" vertical="center" wrapText="1"/>
      <protection/>
    </xf>
    <xf numFmtId="0" fontId="7" fillId="0" borderId="14" xfId="69" applyFont="1" applyFill="1" applyBorder="1" applyAlignment="1">
      <alignment horizontal="center" vertical="center"/>
      <protection/>
    </xf>
    <xf numFmtId="176" fontId="7" fillId="0" borderId="15" xfId="69" applyNumberFormat="1" applyFont="1" applyFill="1" applyBorder="1" applyAlignment="1">
      <alignment horizontal="right" vertical="center"/>
      <protection/>
    </xf>
    <xf numFmtId="176" fontId="7" fillId="0" borderId="16" xfId="69" applyNumberFormat="1" applyFont="1" applyFill="1" applyBorder="1" applyAlignment="1">
      <alignment horizontal="right" vertical="center"/>
      <protection/>
    </xf>
    <xf numFmtId="0" fontId="8" fillId="0" borderId="17" xfId="69" applyFont="1" applyFill="1" applyBorder="1" applyAlignment="1">
      <alignment horizontal="center" vertical="center"/>
      <protection/>
    </xf>
    <xf numFmtId="176" fontId="8" fillId="0" borderId="12" xfId="69" applyNumberFormat="1" applyFont="1" applyFill="1" applyBorder="1" applyAlignment="1">
      <alignment horizontal="right" vertical="center"/>
      <protection/>
    </xf>
    <xf numFmtId="176" fontId="8" fillId="0" borderId="13" xfId="69" applyNumberFormat="1" applyFont="1" applyFill="1" applyBorder="1" applyAlignment="1">
      <alignment horizontal="right" vertical="center"/>
      <protection/>
    </xf>
    <xf numFmtId="0" fontId="6" fillId="0" borderId="0" xfId="69" applyFont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6" fillId="0" borderId="0" xfId="69" applyFont="1" applyAlignment="1">
      <alignment horizontal="right" vertical="center"/>
      <protection/>
    </xf>
    <xf numFmtId="0" fontId="6" fillId="0" borderId="0" xfId="69" applyFont="1">
      <alignment/>
      <protection/>
    </xf>
    <xf numFmtId="0" fontId="6" fillId="0" borderId="0" xfId="69" applyFont="1" applyAlignment="1">
      <alignment horizontal="right"/>
      <protection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8" fillId="0" borderId="21" xfId="0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0" fontId="11" fillId="0" borderId="0" xfId="0" applyFont="1" applyAlignment="1">
      <alignment vertical="center"/>
    </xf>
    <xf numFmtId="38" fontId="7" fillId="0" borderId="0" xfId="49" applyFont="1" applyAlignment="1">
      <alignment horizontal="right" vertical="center"/>
    </xf>
    <xf numFmtId="0" fontId="39" fillId="0" borderId="0" xfId="0" applyFont="1" applyAlignment="1">
      <alignment vertical="center"/>
    </xf>
    <xf numFmtId="0" fontId="7" fillId="0" borderId="19" xfId="0" applyFont="1" applyBorder="1" applyAlignment="1">
      <alignment horizontal="distributed" vertical="center"/>
    </xf>
    <xf numFmtId="38" fontId="7" fillId="0" borderId="32" xfId="49" applyFont="1" applyBorder="1" applyAlignment="1">
      <alignment horizontal="center" vertical="center"/>
    </xf>
    <xf numFmtId="38" fontId="7" fillId="0" borderId="19" xfId="49" applyFont="1" applyBorder="1" applyAlignment="1">
      <alignment horizontal="center" vertical="center"/>
    </xf>
    <xf numFmtId="41" fontId="7" fillId="0" borderId="27" xfId="49" applyNumberFormat="1" applyFont="1" applyFill="1" applyBorder="1" applyAlignment="1" applyProtection="1">
      <alignment vertical="center"/>
      <protection/>
    </xf>
    <xf numFmtId="41" fontId="7" fillId="0" borderId="0" xfId="49" applyNumberFormat="1" applyFont="1" applyAlignment="1">
      <alignment vertical="center"/>
    </xf>
    <xf numFmtId="41" fontId="7" fillId="0" borderId="15" xfId="49" applyNumberFormat="1" applyFont="1" applyBorder="1" applyAlignment="1">
      <alignment vertical="center"/>
    </xf>
    <xf numFmtId="43" fontId="7" fillId="0" borderId="0" xfId="49" applyNumberFormat="1" applyFont="1" applyAlignment="1">
      <alignment vertical="center"/>
    </xf>
    <xf numFmtId="41" fontId="7" fillId="0" borderId="15" xfId="49" applyNumberFormat="1" applyFont="1" applyFill="1" applyBorder="1" applyAlignment="1" applyProtection="1">
      <alignment vertical="center"/>
      <protection/>
    </xf>
    <xf numFmtId="41" fontId="7" fillId="0" borderId="14" xfId="49" applyNumberFormat="1" applyFont="1" applyBorder="1" applyAlignment="1">
      <alignment vertical="center"/>
    </xf>
    <xf numFmtId="10" fontId="1" fillId="0" borderId="0" xfId="42" applyNumberFormat="1" applyFont="1" applyAlignment="1">
      <alignment/>
    </xf>
    <xf numFmtId="41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1" fontId="8" fillId="0" borderId="15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Border="1" applyAlignment="1">
      <alignment vertical="center"/>
    </xf>
    <xf numFmtId="41" fontId="8" fillId="0" borderId="15" xfId="49" applyNumberFormat="1" applyFont="1" applyBorder="1" applyAlignment="1">
      <alignment vertical="center"/>
    </xf>
    <xf numFmtId="43" fontId="8" fillId="0" borderId="0" xfId="49" applyNumberFormat="1" applyFont="1" applyAlignment="1">
      <alignment vertical="center"/>
    </xf>
    <xf numFmtId="41" fontId="7" fillId="0" borderId="12" xfId="49" applyNumberFormat="1" applyFont="1" applyFill="1" applyBorder="1" applyAlignment="1" applyProtection="1">
      <alignment vertical="center"/>
      <protection/>
    </xf>
    <xf numFmtId="41" fontId="7" fillId="0" borderId="11" xfId="49" applyNumberFormat="1" applyFont="1" applyBorder="1" applyAlignment="1">
      <alignment vertical="center"/>
    </xf>
    <xf numFmtId="41" fontId="7" fillId="0" borderId="12" xfId="49" applyNumberFormat="1" applyFont="1" applyBorder="1" applyAlignment="1">
      <alignment vertical="center"/>
    </xf>
    <xf numFmtId="43" fontId="7" fillId="0" borderId="13" xfId="49" applyNumberFormat="1" applyFont="1" applyBorder="1" applyAlignment="1">
      <alignment vertical="center"/>
    </xf>
    <xf numFmtId="38" fontId="6" fillId="0" borderId="0" xfId="49" applyFont="1" applyAlignment="1">
      <alignment vertical="center"/>
    </xf>
    <xf numFmtId="38" fontId="0" fillId="0" borderId="0" xfId="49" applyFont="1" applyAlignment="1">
      <alignment/>
    </xf>
    <xf numFmtId="38" fontId="7" fillId="0" borderId="0" xfId="49" applyFont="1" applyAlignment="1">
      <alignment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41" fontId="41" fillId="0" borderId="15" xfId="0" applyNumberFormat="1" applyFont="1" applyFill="1" applyBorder="1" applyAlignment="1">
      <alignment vertical="center"/>
    </xf>
    <xf numFmtId="41" fontId="41" fillId="0" borderId="0" xfId="0" applyNumberFormat="1" applyFont="1" applyFill="1" applyBorder="1" applyAlignment="1">
      <alignment vertical="center"/>
    </xf>
    <xf numFmtId="43" fontId="41" fillId="0" borderId="15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vertical="center"/>
    </xf>
    <xf numFmtId="43" fontId="7" fillId="0" borderId="15" xfId="49" applyNumberFormat="1" applyFont="1" applyBorder="1" applyAlignment="1">
      <alignment vertical="center"/>
    </xf>
    <xf numFmtId="41" fontId="41" fillId="0" borderId="16" xfId="0" applyNumberFormat="1" applyFont="1" applyBorder="1" applyAlignment="1">
      <alignment vertical="center"/>
    </xf>
    <xf numFmtId="41" fontId="42" fillId="0" borderId="12" xfId="0" applyNumberFormat="1" applyFont="1" applyFill="1" applyBorder="1" applyAlignment="1">
      <alignment vertical="center"/>
    </xf>
    <xf numFmtId="43" fontId="8" fillId="0" borderId="12" xfId="49" applyNumberFormat="1" applyFont="1" applyBorder="1" applyAlignment="1">
      <alignment vertical="center"/>
    </xf>
    <xf numFmtId="41" fontId="42" fillId="0" borderId="13" xfId="0" applyNumberFormat="1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6" fillId="0" borderId="11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distributed" vertical="center"/>
    </xf>
    <xf numFmtId="41" fontId="7" fillId="0" borderId="15" xfId="49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distributed" vertical="center"/>
    </xf>
    <xf numFmtId="41" fontId="8" fillId="0" borderId="15" xfId="49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8" fillId="0" borderId="11" xfId="0" applyFont="1" applyBorder="1" applyAlignment="1">
      <alignment horizontal="center" vertical="center"/>
    </xf>
    <xf numFmtId="38" fontId="1" fillId="0" borderId="0" xfId="49" applyFont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0" xfId="49" applyFont="1" applyFill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Fill="1" applyBorder="1" applyAlignment="1">
      <alignment/>
    </xf>
    <xf numFmtId="38" fontId="1" fillId="0" borderId="0" xfId="49" applyFont="1" applyAlignment="1">
      <alignment/>
    </xf>
    <xf numFmtId="0" fontId="7" fillId="0" borderId="17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15" xfId="49" applyNumberFormat="1" applyFont="1" applyBorder="1" applyAlignment="1">
      <alignment vertical="center"/>
    </xf>
    <xf numFmtId="176" fontId="7" fillId="0" borderId="16" xfId="49" applyNumberFormat="1" applyFont="1" applyBorder="1" applyAlignment="1">
      <alignment vertical="center"/>
    </xf>
    <xf numFmtId="176" fontId="8" fillId="0" borderId="12" xfId="49" applyNumberFormat="1" applyFont="1" applyBorder="1" applyAlignment="1">
      <alignment vertical="center"/>
    </xf>
    <xf numFmtId="41" fontId="8" fillId="0" borderId="15" xfId="0" applyNumberFormat="1" applyFont="1" applyFill="1" applyBorder="1" applyAlignment="1">
      <alignment horizontal="right" vertical="center"/>
    </xf>
    <xf numFmtId="176" fontId="8" fillId="0" borderId="13" xfId="49" applyNumberFormat="1" applyFont="1" applyBorder="1" applyAlignment="1">
      <alignment vertical="center"/>
    </xf>
    <xf numFmtId="176" fontId="6" fillId="0" borderId="2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8" fontId="44" fillId="0" borderId="0" xfId="49" applyFont="1" applyBorder="1" applyAlignment="1">
      <alignment/>
    </xf>
    <xf numFmtId="0" fontId="1" fillId="0" borderId="0" xfId="66" applyFont="1">
      <alignment/>
      <protection/>
    </xf>
    <xf numFmtId="0" fontId="1" fillId="0" borderId="0" xfId="66" applyFont="1" applyAlignment="1">
      <alignment/>
      <protection/>
    </xf>
    <xf numFmtId="0" fontId="6" fillId="0" borderId="0" xfId="66" applyFont="1" applyAlignment="1">
      <alignment horizontal="right" vertical="center"/>
      <protection/>
    </xf>
    <xf numFmtId="0" fontId="1" fillId="0" borderId="0" xfId="66" applyFont="1" applyAlignment="1">
      <alignment vertical="center"/>
      <protection/>
    </xf>
    <xf numFmtId="0" fontId="7" fillId="0" borderId="0" xfId="66" applyFont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horizontal="center" vertical="center"/>
      <protection/>
    </xf>
    <xf numFmtId="38" fontId="45" fillId="0" borderId="0" xfId="49" applyFont="1" applyBorder="1" applyAlignment="1">
      <alignment horizontal="right" vertical="center"/>
    </xf>
    <xf numFmtId="38" fontId="45" fillId="0" borderId="0" xfId="49" applyFont="1" applyFill="1" applyBorder="1" applyAlignment="1">
      <alignment/>
    </xf>
    <xf numFmtId="38" fontId="45" fillId="0" borderId="0" xfId="49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6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 vertical="top"/>
    </xf>
    <xf numFmtId="0" fontId="7" fillId="0" borderId="17" xfId="0" applyFont="1" applyBorder="1" applyAlignment="1">
      <alignment horizontal="centerContinuous" vertical="top"/>
    </xf>
    <xf numFmtId="0" fontId="7" fillId="0" borderId="11" xfId="0" applyFont="1" applyBorder="1" applyAlignment="1">
      <alignment horizontal="centerContinuous" vertical="top"/>
    </xf>
    <xf numFmtId="41" fontId="7" fillId="0" borderId="0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horizontal="right" vertical="center"/>
    </xf>
    <xf numFmtId="41" fontId="8" fillId="0" borderId="13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/>
    </xf>
    <xf numFmtId="0" fontId="6" fillId="0" borderId="18" xfId="0" applyFont="1" applyBorder="1" applyAlignment="1">
      <alignment horizontal="right" vertical="center" wrapText="1"/>
    </xf>
    <xf numFmtId="41" fontId="7" fillId="0" borderId="15" xfId="49" applyNumberFormat="1" applyFont="1" applyFill="1" applyBorder="1" applyAlignment="1">
      <alignment vertical="center"/>
    </xf>
    <xf numFmtId="41" fontId="7" fillId="0" borderId="16" xfId="49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47" fillId="0" borderId="0" xfId="0" applyFont="1" applyBorder="1" applyAlignment="1">
      <alignment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8" fillId="24" borderId="12" xfId="0" applyNumberFormat="1" applyFont="1" applyFill="1" applyBorder="1" applyAlignment="1">
      <alignment horizontal="right" vertical="center"/>
    </xf>
    <xf numFmtId="41" fontId="7" fillId="24" borderId="15" xfId="0" applyNumberFormat="1" applyFont="1" applyFill="1" applyBorder="1" applyAlignment="1">
      <alignment vertical="center"/>
    </xf>
    <xf numFmtId="41" fontId="7" fillId="24" borderId="0" xfId="0" applyNumberFormat="1" applyFont="1" applyFill="1" applyBorder="1" applyAlignment="1">
      <alignment vertical="center"/>
    </xf>
    <xf numFmtId="41" fontId="8" fillId="24" borderId="12" xfId="0" applyNumberFormat="1" applyFont="1" applyFill="1" applyBorder="1" applyAlignment="1">
      <alignment vertical="center"/>
    </xf>
    <xf numFmtId="176" fontId="7" fillId="24" borderId="16" xfId="0" applyNumberFormat="1" applyFont="1" applyFill="1" applyBorder="1" applyAlignment="1">
      <alignment vertical="center"/>
    </xf>
    <xf numFmtId="176" fontId="8" fillId="24" borderId="13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67" applyFont="1" applyBorder="1" applyAlignment="1">
      <alignment/>
      <protection/>
    </xf>
    <xf numFmtId="0" fontId="1" fillId="0" borderId="0" xfId="67" applyFont="1" applyAlignment="1">
      <alignment/>
      <protection/>
    </xf>
    <xf numFmtId="0" fontId="0" fillId="0" borderId="10" xfId="67" applyFont="1" applyBorder="1" applyAlignment="1">
      <alignment vertical="center"/>
      <protection/>
    </xf>
    <xf numFmtId="0" fontId="6" fillId="0" borderId="10" xfId="67" applyFont="1" applyBorder="1" applyAlignment="1">
      <alignment horizontal="right" vertical="center"/>
      <protection/>
    </xf>
    <xf numFmtId="0" fontId="6" fillId="0" borderId="0" xfId="67" applyFont="1" applyBorder="1" applyAlignment="1">
      <alignment horizontal="right" vertical="center" wrapText="1"/>
      <protection/>
    </xf>
    <xf numFmtId="0" fontId="6" fillId="0" borderId="11" xfId="67" applyFont="1" applyBorder="1" applyAlignment="1">
      <alignment horizontal="left" vertical="center" wrapText="1"/>
      <protection/>
    </xf>
    <xf numFmtId="0" fontId="7" fillId="0" borderId="14" xfId="67" applyFont="1" applyBorder="1" applyAlignment="1">
      <alignment horizontal="center" vertical="center"/>
      <protection/>
    </xf>
    <xf numFmtId="176" fontId="7" fillId="0" borderId="15" xfId="67" applyNumberFormat="1" applyFont="1" applyFill="1" applyBorder="1" applyAlignment="1">
      <alignment vertical="center"/>
      <protection/>
    </xf>
    <xf numFmtId="176" fontId="7" fillId="0" borderId="0" xfId="67" applyNumberFormat="1" applyFont="1" applyFill="1" applyBorder="1" applyAlignment="1">
      <alignment vertical="center"/>
      <protection/>
    </xf>
    <xf numFmtId="176" fontId="7" fillId="0" borderId="16" xfId="67" applyNumberFormat="1" applyFont="1" applyFill="1" applyBorder="1" applyAlignment="1">
      <alignment vertical="center"/>
      <protection/>
    </xf>
    <xf numFmtId="0" fontId="8" fillId="0" borderId="17" xfId="67" applyFont="1" applyBorder="1" applyAlignment="1">
      <alignment horizontal="center" vertical="center"/>
      <protection/>
    </xf>
    <xf numFmtId="176" fontId="8" fillId="0" borderId="12" xfId="67" applyNumberFormat="1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7" applyFont="1" applyAlignment="1">
      <alignment horizontal="right" vertical="center"/>
      <protection/>
    </xf>
    <xf numFmtId="0" fontId="6" fillId="0" borderId="17" xfId="69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3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 shrinkToFit="1"/>
    </xf>
    <xf numFmtId="41" fontId="7" fillId="0" borderId="21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 shrinkToFit="1"/>
    </xf>
    <xf numFmtId="41" fontId="7" fillId="0" borderId="21" xfId="0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shrinkToFit="1"/>
    </xf>
    <xf numFmtId="41" fontId="7" fillId="0" borderId="29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71" applyFont="1" applyFill="1" applyBorder="1" applyAlignment="1">
      <alignment/>
      <protection/>
    </xf>
    <xf numFmtId="0" fontId="0" fillId="0" borderId="0" xfId="71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5" fillId="0" borderId="10" xfId="71" applyFont="1" applyFill="1" applyBorder="1" applyAlignment="1">
      <alignment vertical="center"/>
      <protection/>
    </xf>
    <xf numFmtId="0" fontId="0" fillId="0" borderId="10" xfId="71" applyFont="1" applyFill="1" applyBorder="1" applyAlignment="1">
      <alignment vertical="center"/>
      <protection/>
    </xf>
    <xf numFmtId="0" fontId="6" fillId="0" borderId="10" xfId="71" applyFont="1" applyFill="1" applyBorder="1" applyAlignment="1">
      <alignment horizontal="right" vertical="center"/>
      <protection/>
    </xf>
    <xf numFmtId="0" fontId="6" fillId="0" borderId="18" xfId="71" applyFont="1" applyFill="1" applyBorder="1" applyAlignment="1">
      <alignment horizontal="right" vertical="center"/>
      <protection/>
    </xf>
    <xf numFmtId="0" fontId="7" fillId="0" borderId="22" xfId="71" applyFont="1" applyFill="1" applyBorder="1" applyAlignment="1">
      <alignment horizontal="centerContinuous" vertical="center"/>
      <protection/>
    </xf>
    <xf numFmtId="0" fontId="7" fillId="0" borderId="19" xfId="71" applyFont="1" applyFill="1" applyBorder="1" applyAlignment="1">
      <alignment horizontal="centerContinuous" vertical="center"/>
      <protection/>
    </xf>
    <xf numFmtId="0" fontId="7" fillId="0" borderId="23" xfId="71" applyFont="1" applyFill="1" applyBorder="1" applyAlignment="1">
      <alignment horizontal="centerContinuous" vertical="center"/>
      <protection/>
    </xf>
    <xf numFmtId="0" fontId="6" fillId="0" borderId="17" xfId="71" applyFont="1" applyFill="1" applyBorder="1" applyAlignment="1">
      <alignment horizontal="left" vertical="center"/>
      <protection/>
    </xf>
    <xf numFmtId="0" fontId="7" fillId="0" borderId="12" xfId="71" applyFont="1" applyFill="1" applyBorder="1" applyAlignment="1">
      <alignment horizontal="center" vertical="center"/>
      <protection/>
    </xf>
    <xf numFmtId="0" fontId="7" fillId="0" borderId="11" xfId="71" applyFont="1" applyFill="1" applyBorder="1" applyAlignment="1">
      <alignment horizontal="center" vertical="center"/>
      <protection/>
    </xf>
    <xf numFmtId="0" fontId="7" fillId="0" borderId="17" xfId="71" applyFont="1" applyFill="1" applyBorder="1" applyAlignment="1">
      <alignment horizontal="center" vertical="center"/>
      <protection/>
    </xf>
    <xf numFmtId="0" fontId="7" fillId="0" borderId="14" xfId="71" applyFont="1" applyFill="1" applyBorder="1" applyAlignment="1">
      <alignment horizontal="center" vertical="center"/>
      <protection/>
    </xf>
    <xf numFmtId="41" fontId="7" fillId="0" borderId="15" xfId="71" applyNumberFormat="1" applyFont="1" applyFill="1" applyBorder="1" applyAlignment="1">
      <alignment horizontal="right" vertical="center"/>
      <protection/>
    </xf>
    <xf numFmtId="41" fontId="7" fillId="0" borderId="0" xfId="71" applyNumberFormat="1" applyFont="1" applyFill="1" applyBorder="1" applyAlignment="1">
      <alignment horizontal="right" vertical="center"/>
      <protection/>
    </xf>
    <xf numFmtId="41" fontId="7" fillId="0" borderId="14" xfId="71" applyNumberFormat="1" applyFont="1" applyFill="1" applyBorder="1" applyAlignment="1">
      <alignment horizontal="right" vertical="center"/>
      <protection/>
    </xf>
    <xf numFmtId="41" fontId="7" fillId="0" borderId="16" xfId="71" applyNumberFormat="1" applyFont="1" applyFill="1" applyBorder="1" applyAlignment="1">
      <alignment horizontal="right" vertical="center"/>
      <protection/>
    </xf>
    <xf numFmtId="0" fontId="8" fillId="0" borderId="17" xfId="71" applyFont="1" applyFill="1" applyBorder="1" applyAlignment="1">
      <alignment horizontal="center" vertical="center"/>
      <protection/>
    </xf>
    <xf numFmtId="41" fontId="8" fillId="0" borderId="12" xfId="71" applyNumberFormat="1" applyFont="1" applyFill="1" applyBorder="1" applyAlignment="1">
      <alignment horizontal="right" vertical="center"/>
      <protection/>
    </xf>
    <xf numFmtId="41" fontId="8" fillId="0" borderId="13" xfId="71" applyNumberFormat="1" applyFont="1" applyFill="1" applyBorder="1" applyAlignment="1">
      <alignment horizontal="right" vertical="center"/>
      <protection/>
    </xf>
    <xf numFmtId="0" fontId="6" fillId="0" borderId="0" xfId="71" applyFont="1" applyFill="1" applyAlignment="1">
      <alignment vertical="center"/>
      <protection/>
    </xf>
    <xf numFmtId="0" fontId="6" fillId="0" borderId="0" xfId="73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5" fillId="0" borderId="0" xfId="72" applyFont="1" applyBorder="1" applyAlignment="1">
      <alignment/>
      <protection/>
    </xf>
    <xf numFmtId="0" fontId="0" fillId="0" borderId="0" xfId="72" applyFont="1" applyBorder="1" applyAlignment="1">
      <alignment vertical="center"/>
      <protection/>
    </xf>
    <xf numFmtId="0" fontId="0" fillId="0" borderId="0" xfId="0" applyFont="1" applyAlignment="1">
      <alignment/>
    </xf>
    <xf numFmtId="0" fontId="5" fillId="0" borderId="10" xfId="72" applyFont="1" applyBorder="1" applyAlignment="1">
      <alignment vertical="center"/>
      <protection/>
    </xf>
    <xf numFmtId="0" fontId="0" fillId="0" borderId="10" xfId="72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6" fillId="0" borderId="10" xfId="74" applyFont="1" applyBorder="1" applyAlignment="1">
      <alignment horizontal="right" vertical="center"/>
      <protection/>
    </xf>
    <xf numFmtId="0" fontId="6" fillId="0" borderId="18" xfId="72" applyFont="1" applyFill="1" applyBorder="1" applyAlignment="1">
      <alignment horizontal="right" vertical="center"/>
      <protection/>
    </xf>
    <xf numFmtId="0" fontId="7" fillId="0" borderId="22" xfId="72" applyFont="1" applyFill="1" applyBorder="1" applyAlignment="1">
      <alignment horizontal="centerContinuous" vertical="center"/>
      <protection/>
    </xf>
    <xf numFmtId="0" fontId="7" fillId="0" borderId="19" xfId="72" applyFont="1" applyFill="1" applyBorder="1" applyAlignment="1">
      <alignment horizontal="centerContinuous" vertical="center"/>
      <protection/>
    </xf>
    <xf numFmtId="0" fontId="6" fillId="0" borderId="17" xfId="72" applyFont="1" applyFill="1" applyBorder="1" applyAlignment="1">
      <alignment horizontal="left" vertical="center"/>
      <protection/>
    </xf>
    <xf numFmtId="0" fontId="7" fillId="0" borderId="12" xfId="72" applyFont="1" applyFill="1" applyBorder="1" applyAlignment="1">
      <alignment horizontal="center" vertical="center"/>
      <protection/>
    </xf>
    <xf numFmtId="0" fontId="7" fillId="0" borderId="11" xfId="72" applyFont="1" applyFill="1" applyBorder="1" applyAlignment="1">
      <alignment horizontal="center" vertical="center"/>
      <protection/>
    </xf>
    <xf numFmtId="0" fontId="7" fillId="0" borderId="14" xfId="72" applyFont="1" applyFill="1" applyBorder="1" applyAlignment="1">
      <alignment horizontal="center" vertical="center"/>
      <protection/>
    </xf>
    <xf numFmtId="176" fontId="7" fillId="0" borderId="15" xfId="72" applyNumberFormat="1" applyFont="1" applyFill="1" applyBorder="1" applyAlignment="1">
      <alignment horizontal="right" vertical="center"/>
      <protection/>
    </xf>
    <xf numFmtId="176" fontId="7" fillId="0" borderId="16" xfId="72" applyNumberFormat="1" applyFont="1" applyFill="1" applyBorder="1" applyAlignment="1">
      <alignment horizontal="right" vertical="center"/>
      <protection/>
    </xf>
    <xf numFmtId="176" fontId="7" fillId="0" borderId="0" xfId="72" applyNumberFormat="1" applyFont="1" applyFill="1" applyBorder="1" applyAlignment="1">
      <alignment horizontal="right" vertical="center"/>
      <protection/>
    </xf>
    <xf numFmtId="0" fontId="8" fillId="0" borderId="17" xfId="72" applyFont="1" applyFill="1" applyBorder="1" applyAlignment="1">
      <alignment horizontal="center" vertical="center"/>
      <protection/>
    </xf>
    <xf numFmtId="176" fontId="8" fillId="0" borderId="12" xfId="72" applyNumberFormat="1" applyFont="1" applyFill="1" applyBorder="1" applyAlignment="1">
      <alignment horizontal="right" vertical="center"/>
      <protection/>
    </xf>
    <xf numFmtId="176" fontId="8" fillId="0" borderId="11" xfId="72" applyNumberFormat="1" applyFont="1" applyFill="1" applyBorder="1" applyAlignment="1">
      <alignment horizontal="right" vertical="center"/>
      <protection/>
    </xf>
    <xf numFmtId="176" fontId="8" fillId="0" borderId="13" xfId="72" applyNumberFormat="1" applyFont="1" applyFill="1" applyBorder="1" applyAlignment="1">
      <alignment horizontal="right" vertical="center"/>
      <protection/>
    </xf>
    <xf numFmtId="0" fontId="6" fillId="0" borderId="0" xfId="72" applyFont="1" applyFill="1" applyAlignment="1">
      <alignment vertical="center"/>
      <protection/>
    </xf>
    <xf numFmtId="0" fontId="9" fillId="0" borderId="0" xfId="72" applyFont="1" applyFill="1">
      <alignment/>
      <protection/>
    </xf>
    <xf numFmtId="0" fontId="6" fillId="0" borderId="0" xfId="74" applyFont="1" applyFill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0" fontId="5" fillId="0" borderId="0" xfId="75" applyFont="1" applyAlignment="1">
      <alignment/>
      <protection/>
    </xf>
    <xf numFmtId="0" fontId="6" fillId="0" borderId="0" xfId="75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75" applyFont="1" applyAlignment="1">
      <alignment vertical="center"/>
      <protection/>
    </xf>
    <xf numFmtId="0" fontId="5" fillId="0" borderId="0" xfId="75" applyFont="1">
      <alignment/>
      <protection/>
    </xf>
    <xf numFmtId="0" fontId="6" fillId="0" borderId="0" xfId="75" applyFont="1" applyAlignment="1">
      <alignment horizontal="right" vertical="center"/>
      <protection/>
    </xf>
    <xf numFmtId="0" fontId="6" fillId="0" borderId="18" xfId="75" applyFont="1" applyFill="1" applyBorder="1" applyAlignment="1">
      <alignment horizontal="right" vertical="center"/>
      <protection/>
    </xf>
    <xf numFmtId="0" fontId="6" fillId="0" borderId="17" xfId="75" applyFont="1" applyFill="1" applyBorder="1" applyAlignment="1">
      <alignment horizontal="left" vertical="center"/>
      <protection/>
    </xf>
    <xf numFmtId="41" fontId="7" fillId="0" borderId="15" xfId="75" applyNumberFormat="1" applyFont="1" applyFill="1" applyBorder="1" applyAlignment="1">
      <alignment vertical="center"/>
      <protection/>
    </xf>
    <xf numFmtId="41" fontId="7" fillId="0" borderId="15" xfId="75" applyNumberFormat="1" applyFont="1" applyFill="1" applyBorder="1" applyAlignment="1">
      <alignment horizontal="right" vertical="center"/>
      <protection/>
    </xf>
    <xf numFmtId="41" fontId="7" fillId="0" borderId="16" xfId="75" applyNumberFormat="1" applyFont="1" applyFill="1" applyBorder="1" applyAlignment="1">
      <alignment horizontal="right" vertical="center"/>
      <protection/>
    </xf>
    <xf numFmtId="41" fontId="7" fillId="0" borderId="14" xfId="75" applyNumberFormat="1" applyFont="1" applyFill="1" applyBorder="1" applyAlignment="1">
      <alignment vertical="center"/>
      <protection/>
    </xf>
    <xf numFmtId="41" fontId="7" fillId="0" borderId="14" xfId="75" applyNumberFormat="1" applyFont="1" applyFill="1" applyBorder="1" applyAlignment="1">
      <alignment horizontal="right" vertical="center"/>
      <protection/>
    </xf>
    <xf numFmtId="41" fontId="8" fillId="0" borderId="17" xfId="75" applyNumberFormat="1" applyFont="1" applyFill="1" applyBorder="1" applyAlignment="1">
      <alignment vertical="center"/>
      <protection/>
    </xf>
    <xf numFmtId="41" fontId="8" fillId="0" borderId="17" xfId="75" applyNumberFormat="1" applyFont="1" applyFill="1" applyBorder="1" applyAlignment="1">
      <alignment horizontal="right" vertical="center"/>
      <protection/>
    </xf>
    <xf numFmtId="41" fontId="8" fillId="0" borderId="13" xfId="75" applyNumberFormat="1" applyFont="1" applyFill="1" applyBorder="1" applyAlignment="1">
      <alignment horizontal="right" vertical="center"/>
      <protection/>
    </xf>
    <xf numFmtId="0" fontId="6" fillId="0" borderId="0" xfId="71" applyFont="1" applyAlignment="1">
      <alignment vertical="center"/>
      <protection/>
    </xf>
    <xf numFmtId="0" fontId="5" fillId="0" borderId="0" xfId="77" applyFont="1" applyAlignment="1">
      <alignment/>
      <protection/>
    </xf>
    <xf numFmtId="0" fontId="5" fillId="0" borderId="0" xfId="77" applyFont="1" applyAlignment="1">
      <alignment vertical="center"/>
      <protection/>
    </xf>
    <xf numFmtId="0" fontId="5" fillId="0" borderId="0" xfId="77" applyFont="1">
      <alignment/>
      <protection/>
    </xf>
    <xf numFmtId="0" fontId="6" fillId="0" borderId="0" xfId="77" applyFont="1" applyAlignment="1">
      <alignment horizontal="right" vertical="center"/>
      <protection/>
    </xf>
    <xf numFmtId="0" fontId="6" fillId="0" borderId="18" xfId="77" applyFont="1" applyFill="1" applyBorder="1" applyAlignment="1">
      <alignment horizontal="right" vertical="center"/>
      <protection/>
    </xf>
    <xf numFmtId="0" fontId="7" fillId="0" borderId="19" xfId="77" applyFont="1" applyFill="1" applyBorder="1" applyAlignment="1">
      <alignment horizontal="centerContinuous" vertical="center"/>
      <protection/>
    </xf>
    <xf numFmtId="0" fontId="7" fillId="0" borderId="22" xfId="77" applyFont="1" applyFill="1" applyBorder="1" applyAlignment="1">
      <alignment horizontal="centerContinuous" vertical="center"/>
      <protection/>
    </xf>
    <xf numFmtId="0" fontId="0" fillId="0" borderId="0" xfId="0" applyFont="1" applyAlignment="1">
      <alignment vertical="center"/>
    </xf>
    <xf numFmtId="0" fontId="6" fillId="0" borderId="17" xfId="77" applyFont="1" applyFill="1" applyBorder="1" applyAlignment="1">
      <alignment horizontal="left" vertical="center"/>
      <protection/>
    </xf>
    <xf numFmtId="0" fontId="7" fillId="0" borderId="17" xfId="77" applyFont="1" applyFill="1" applyBorder="1" applyAlignment="1">
      <alignment horizontal="center" vertical="center"/>
      <protection/>
    </xf>
    <xf numFmtId="0" fontId="7" fillId="0" borderId="11" xfId="77" applyFont="1" applyFill="1" applyBorder="1" applyAlignment="1">
      <alignment horizontal="center" vertical="center"/>
      <protection/>
    </xf>
    <xf numFmtId="0" fontId="7" fillId="0" borderId="13" xfId="77" applyFont="1" applyFill="1" applyBorder="1" applyAlignment="1">
      <alignment horizontal="center" vertical="center"/>
      <protection/>
    </xf>
    <xf numFmtId="0" fontId="7" fillId="0" borderId="0" xfId="77" applyFont="1" applyFill="1" applyBorder="1" applyAlignment="1">
      <alignment horizontal="center" vertical="center"/>
      <protection/>
    </xf>
    <xf numFmtId="176" fontId="7" fillId="0" borderId="15" xfId="77" applyNumberFormat="1" applyFont="1" applyFill="1" applyBorder="1" applyAlignment="1">
      <alignment vertical="center"/>
      <protection/>
    </xf>
    <xf numFmtId="176" fontId="7" fillId="0" borderId="15" xfId="71" applyNumberFormat="1" applyFont="1" applyFill="1" applyBorder="1" applyAlignment="1">
      <alignment horizontal="right" vertical="center"/>
      <protection/>
    </xf>
    <xf numFmtId="176" fontId="7" fillId="0" borderId="0" xfId="77" applyNumberFormat="1" applyFont="1" applyFill="1" applyBorder="1" applyAlignment="1">
      <alignment vertical="center"/>
      <protection/>
    </xf>
    <xf numFmtId="176" fontId="7" fillId="0" borderId="16" xfId="77" applyNumberFormat="1" applyFont="1" applyFill="1" applyBorder="1" applyAlignment="1">
      <alignment vertical="center"/>
      <protection/>
    </xf>
    <xf numFmtId="0" fontId="7" fillId="0" borderId="14" xfId="77" applyFont="1" applyFill="1" applyBorder="1" applyAlignment="1">
      <alignment horizontal="center" vertical="center"/>
      <protection/>
    </xf>
    <xf numFmtId="0" fontId="8" fillId="0" borderId="17" xfId="77" applyFont="1" applyFill="1" applyBorder="1" applyAlignment="1">
      <alignment horizontal="center" vertical="center"/>
      <protection/>
    </xf>
    <xf numFmtId="176" fontId="8" fillId="0" borderId="12" xfId="77" applyNumberFormat="1" applyFont="1" applyFill="1" applyBorder="1" applyAlignment="1">
      <alignment vertical="center"/>
      <protection/>
    </xf>
    <xf numFmtId="176" fontId="8" fillId="0" borderId="12" xfId="71" applyNumberFormat="1" applyFont="1" applyFill="1" applyBorder="1" applyAlignment="1">
      <alignment horizontal="right" vertical="center"/>
      <protection/>
    </xf>
    <xf numFmtId="176" fontId="8" fillId="0" borderId="13" xfId="77" applyNumberFormat="1" applyFont="1" applyFill="1" applyBorder="1" applyAlignment="1">
      <alignment vertical="center"/>
      <protection/>
    </xf>
    <xf numFmtId="0" fontId="6" fillId="0" borderId="0" xfId="77" applyFont="1">
      <alignment/>
      <protection/>
    </xf>
    <xf numFmtId="0" fontId="5" fillId="0" borderId="0" xfId="76" applyFont="1" applyAlignment="1">
      <alignment/>
      <protection/>
    </xf>
    <xf numFmtId="0" fontId="5" fillId="0" borderId="0" xfId="76" applyFont="1" applyAlignment="1">
      <alignment vertical="center"/>
      <protection/>
    </xf>
    <xf numFmtId="0" fontId="5" fillId="0" borderId="0" xfId="76" applyFont="1">
      <alignment/>
      <protection/>
    </xf>
    <xf numFmtId="0" fontId="6" fillId="0" borderId="0" xfId="76" applyFont="1" applyAlignment="1">
      <alignment horizontal="right" vertical="center"/>
      <protection/>
    </xf>
    <xf numFmtId="0" fontId="6" fillId="0" borderId="18" xfId="76" applyFont="1" applyFill="1" applyBorder="1" applyAlignment="1">
      <alignment horizontal="right" vertical="center"/>
      <protection/>
    </xf>
    <xf numFmtId="0" fontId="7" fillId="0" borderId="19" xfId="76" applyFont="1" applyFill="1" applyBorder="1" applyAlignment="1">
      <alignment horizontal="centerContinuous" vertical="center"/>
      <protection/>
    </xf>
    <xf numFmtId="0" fontId="7" fillId="0" borderId="22" xfId="76" applyFont="1" applyFill="1" applyBorder="1" applyAlignment="1">
      <alignment horizontal="centerContinuous" vertical="center"/>
      <protection/>
    </xf>
    <xf numFmtId="0" fontId="6" fillId="0" borderId="17" xfId="76" applyFont="1" applyFill="1" applyBorder="1" applyAlignment="1">
      <alignment horizontal="left" vertical="center"/>
      <protection/>
    </xf>
    <xf numFmtId="0" fontId="7" fillId="0" borderId="17" xfId="76" applyFont="1" applyFill="1" applyBorder="1" applyAlignment="1">
      <alignment horizontal="center" vertical="center"/>
      <protection/>
    </xf>
    <xf numFmtId="0" fontId="7" fillId="0" borderId="11" xfId="76" applyFont="1" applyFill="1" applyBorder="1" applyAlignment="1">
      <alignment horizontal="center" vertical="center"/>
      <protection/>
    </xf>
    <xf numFmtId="0" fontId="7" fillId="0" borderId="13" xfId="76" applyFont="1" applyFill="1" applyBorder="1" applyAlignment="1">
      <alignment horizontal="center" vertical="center"/>
      <protection/>
    </xf>
    <xf numFmtId="0" fontId="7" fillId="0" borderId="14" xfId="76" applyFont="1" applyFill="1" applyBorder="1" applyAlignment="1">
      <alignment horizontal="center" vertical="center"/>
      <protection/>
    </xf>
    <xf numFmtId="176" fontId="7" fillId="0" borderId="15" xfId="76" applyNumberFormat="1" applyFont="1" applyFill="1" applyBorder="1" applyAlignment="1">
      <alignment vertical="center"/>
      <protection/>
    </xf>
    <xf numFmtId="176" fontId="7" fillId="0" borderId="16" xfId="76" applyNumberFormat="1" applyFont="1" applyFill="1" applyBorder="1" applyAlignment="1">
      <alignment vertical="center"/>
      <protection/>
    </xf>
    <xf numFmtId="176" fontId="7" fillId="0" borderId="14" xfId="76" applyNumberFormat="1" applyFont="1" applyFill="1" applyBorder="1" applyAlignment="1">
      <alignment vertical="center"/>
      <protection/>
    </xf>
    <xf numFmtId="176" fontId="7" fillId="0" borderId="0" xfId="76" applyNumberFormat="1" applyFont="1" applyFill="1" applyBorder="1" applyAlignment="1">
      <alignment vertical="center"/>
      <protection/>
    </xf>
    <xf numFmtId="0" fontId="8" fillId="0" borderId="17" xfId="76" applyFont="1" applyFill="1" applyBorder="1" applyAlignment="1">
      <alignment horizontal="center" vertical="center"/>
      <protection/>
    </xf>
    <xf numFmtId="176" fontId="8" fillId="0" borderId="17" xfId="76" applyNumberFormat="1" applyFont="1" applyFill="1" applyBorder="1" applyAlignment="1">
      <alignment vertical="center"/>
      <protection/>
    </xf>
    <xf numFmtId="176" fontId="8" fillId="0" borderId="11" xfId="76" applyNumberFormat="1" applyFont="1" applyFill="1" applyBorder="1" applyAlignment="1">
      <alignment vertical="center"/>
      <protection/>
    </xf>
    <xf numFmtId="176" fontId="8" fillId="0" borderId="13" xfId="76" applyNumberFormat="1" applyFont="1" applyFill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176" fontId="8" fillId="0" borderId="12" xfId="76" applyNumberFormat="1" applyFont="1" applyFill="1" applyBorder="1" applyAlignment="1">
      <alignment vertical="center"/>
      <protection/>
    </xf>
    <xf numFmtId="0" fontId="5" fillId="0" borderId="0" xfId="80" applyFont="1" applyBorder="1" applyAlignment="1">
      <alignment/>
      <protection/>
    </xf>
    <xf numFmtId="0" fontId="0" fillId="0" borderId="0" xfId="84" applyFont="1" applyAlignment="1">
      <alignment/>
      <protection/>
    </xf>
    <xf numFmtId="0" fontId="0" fillId="0" borderId="0" xfId="80" applyFont="1" applyBorder="1" applyAlignment="1">
      <alignment/>
      <protection/>
    </xf>
    <xf numFmtId="0" fontId="6" fillId="0" borderId="0" xfId="80" applyFont="1" applyBorder="1" applyAlignment="1">
      <alignment horizontal="right"/>
      <protection/>
    </xf>
    <xf numFmtId="0" fontId="5" fillId="0" borderId="0" xfId="80" applyFont="1" applyBorder="1" applyAlignment="1">
      <alignment vertical="center"/>
      <protection/>
    </xf>
    <xf numFmtId="0" fontId="0" fillId="0" borderId="0" xfId="84" applyFont="1">
      <alignment/>
      <protection/>
    </xf>
    <xf numFmtId="0" fontId="0" fillId="0" borderId="0" xfId="80" applyFont="1" applyBorder="1" applyAlignment="1">
      <alignment vertical="center"/>
      <protection/>
    </xf>
    <xf numFmtId="0" fontId="6" fillId="0" borderId="0" xfId="80" applyFont="1" applyBorder="1" applyAlignment="1">
      <alignment horizontal="right" vertical="center"/>
      <protection/>
    </xf>
    <xf numFmtId="0" fontId="7" fillId="0" borderId="22" xfId="80" applyFont="1" applyFill="1" applyBorder="1" applyAlignment="1" applyProtection="1">
      <alignment horizontal="centerContinuous" vertical="center"/>
      <protection/>
    </xf>
    <xf numFmtId="0" fontId="7" fillId="0" borderId="19" xfId="80" applyFont="1" applyFill="1" applyBorder="1" applyAlignment="1" applyProtection="1">
      <alignment horizontal="centerContinuous" vertical="center"/>
      <protection/>
    </xf>
    <xf numFmtId="0" fontId="7" fillId="0" borderId="27" xfId="80" applyFont="1" applyFill="1" applyBorder="1" applyAlignment="1" applyProtection="1">
      <alignment horizontal="center" vertical="distributed" textRotation="255"/>
      <protection/>
    </xf>
    <xf numFmtId="0" fontId="7" fillId="0" borderId="27" xfId="80" applyFont="1" applyBorder="1" applyAlignment="1" applyProtection="1">
      <alignment horizontal="center" vertical="distributed" textRotation="255"/>
      <protection/>
    </xf>
    <xf numFmtId="0" fontId="7" fillId="0" borderId="27" xfId="80" applyFont="1" applyBorder="1" applyAlignment="1" applyProtection="1">
      <alignment horizontal="center" vertical="distributed" textRotation="255" wrapText="1"/>
      <protection/>
    </xf>
    <xf numFmtId="0" fontId="6" fillId="0" borderId="14" xfId="80" applyFont="1" applyBorder="1" applyAlignment="1">
      <alignment horizontal="left" vertical="justify" wrapText="1"/>
      <protection/>
    </xf>
    <xf numFmtId="0" fontId="7" fillId="0" borderId="15" xfId="80" applyFont="1" applyFill="1" applyBorder="1" applyAlignment="1" applyProtection="1">
      <alignment horizontal="center" vertical="distributed" textRotation="255"/>
      <protection/>
    </xf>
    <xf numFmtId="0" fontId="7" fillId="0" borderId="15" xfId="80" applyFont="1" applyBorder="1" applyAlignment="1" applyProtection="1">
      <alignment horizontal="center" vertical="distributed" textRotation="255"/>
      <protection/>
    </xf>
    <xf numFmtId="0" fontId="7" fillId="0" borderId="15" xfId="80" applyFont="1" applyBorder="1" applyAlignment="1" applyProtection="1">
      <alignment horizontal="center" vertical="distributed" textRotation="255" wrapText="1"/>
      <protection/>
    </xf>
    <xf numFmtId="0" fontId="7" fillId="0" borderId="17" xfId="80" applyFont="1" applyBorder="1" applyAlignment="1">
      <alignment horizontal="left" vertical="justify" wrapText="1"/>
      <protection/>
    </xf>
    <xf numFmtId="0" fontId="7" fillId="0" borderId="12" xfId="80" applyFont="1" applyBorder="1" applyAlignment="1">
      <alignment horizontal="center" vertical="distributed" textRotation="255"/>
      <protection/>
    </xf>
    <xf numFmtId="0" fontId="7" fillId="0" borderId="12" xfId="80" applyFont="1" applyFill="1" applyBorder="1" applyAlignment="1" applyProtection="1">
      <alignment horizontal="center" vertical="distributed" textRotation="255"/>
      <protection/>
    </xf>
    <xf numFmtId="0" fontId="7" fillId="0" borderId="12" xfId="80" applyFont="1" applyBorder="1" applyAlignment="1" applyProtection="1">
      <alignment horizontal="center" vertical="distributed" textRotation="255"/>
      <protection/>
    </xf>
    <xf numFmtId="0" fontId="7" fillId="0" borderId="12" xfId="80" applyFont="1" applyBorder="1" applyAlignment="1" applyProtection="1">
      <alignment horizontal="center" vertical="distributed" textRotation="255" wrapText="1"/>
      <protection/>
    </xf>
    <xf numFmtId="0" fontId="7" fillId="0" borderId="13" xfId="80" applyFont="1" applyBorder="1" applyAlignment="1">
      <alignment horizontal="center" vertical="distributed" textRotation="255"/>
      <protection/>
    </xf>
    <xf numFmtId="0" fontId="7" fillId="0" borderId="14" xfId="80" applyNumberFormat="1" applyFont="1" applyBorder="1" applyAlignment="1">
      <alignment horizontal="center" vertical="center"/>
      <protection/>
    </xf>
    <xf numFmtId="41" fontId="7" fillId="0" borderId="15" xfId="80" applyNumberFormat="1" applyFont="1" applyBorder="1" applyAlignment="1">
      <alignment horizontal="right" vertical="center"/>
      <protection/>
    </xf>
    <xf numFmtId="41" fontId="7" fillId="0" borderId="15" xfId="84" applyNumberFormat="1" applyFont="1" applyBorder="1" applyAlignment="1">
      <alignment horizontal="right" vertical="center"/>
      <protection/>
    </xf>
    <xf numFmtId="41" fontId="7" fillId="0" borderId="16" xfId="84" applyNumberFormat="1" applyFont="1" applyBorder="1" applyAlignment="1">
      <alignment horizontal="right" vertical="center"/>
      <protection/>
    </xf>
    <xf numFmtId="0" fontId="8" fillId="0" borderId="17" xfId="80" applyNumberFormat="1" applyFont="1" applyBorder="1" applyAlignment="1">
      <alignment horizontal="center" vertical="center"/>
      <protection/>
    </xf>
    <xf numFmtId="41" fontId="8" fillId="0" borderId="12" xfId="80" applyNumberFormat="1" applyFont="1" applyBorder="1" applyAlignment="1">
      <alignment horizontal="right" vertical="center"/>
      <protection/>
    </xf>
    <xf numFmtId="41" fontId="8" fillId="0" borderId="12" xfId="84" applyNumberFormat="1" applyFont="1" applyBorder="1" applyAlignment="1">
      <alignment horizontal="right" vertical="center"/>
      <protection/>
    </xf>
    <xf numFmtId="41" fontId="8" fillId="0" borderId="13" xfId="84" applyNumberFormat="1" applyFont="1" applyBorder="1" applyAlignment="1">
      <alignment horizontal="right" vertical="center"/>
      <protection/>
    </xf>
    <xf numFmtId="0" fontId="6" fillId="0" borderId="0" xfId="80" applyFont="1" applyAlignment="1">
      <alignment vertical="center"/>
      <protection/>
    </xf>
    <xf numFmtId="0" fontId="6" fillId="0" borderId="0" xfId="80" applyFont="1" applyAlignment="1">
      <alignment horizontal="right" vertical="center"/>
      <protection/>
    </xf>
    <xf numFmtId="0" fontId="1" fillId="0" borderId="0" xfId="83" applyFont="1">
      <alignment/>
      <protection/>
    </xf>
    <xf numFmtId="0" fontId="0" fillId="0" borderId="0" xfId="83" applyFont="1" applyAlignment="1">
      <alignment vertical="center"/>
      <protection/>
    </xf>
    <xf numFmtId="0" fontId="5" fillId="0" borderId="0" xfId="83" applyFont="1" applyBorder="1" applyAlignment="1">
      <alignment/>
      <protection/>
    </xf>
    <xf numFmtId="0" fontId="0" fillId="0" borderId="0" xfId="83" applyFont="1" applyBorder="1" applyAlignment="1">
      <alignment/>
      <protection/>
    </xf>
    <xf numFmtId="0" fontId="1" fillId="0" borderId="0" xfId="83" applyFont="1" applyAlignment="1">
      <alignment/>
      <protection/>
    </xf>
    <xf numFmtId="0" fontId="7" fillId="0" borderId="0" xfId="83" applyFont="1" applyAlignment="1">
      <alignment/>
      <protection/>
    </xf>
    <xf numFmtId="0" fontId="5" fillId="0" borderId="0" xfId="83" applyFont="1" applyBorder="1" applyAlignment="1">
      <alignment vertical="center"/>
      <protection/>
    </xf>
    <xf numFmtId="0" fontId="0" fillId="0" borderId="0" xfId="83" applyFont="1" applyBorder="1" applyAlignment="1">
      <alignment vertical="center"/>
      <protection/>
    </xf>
    <xf numFmtId="0" fontId="6" fillId="0" borderId="0" xfId="83" applyFont="1" applyBorder="1" applyAlignment="1">
      <alignment horizontal="right" vertical="center"/>
      <protection/>
    </xf>
    <xf numFmtId="0" fontId="1" fillId="0" borderId="0" xfId="83" applyFont="1" applyAlignment="1">
      <alignment vertical="center"/>
      <protection/>
    </xf>
    <xf numFmtId="0" fontId="7" fillId="0" borderId="0" xfId="83" applyFont="1" applyAlignment="1">
      <alignment vertical="center"/>
      <protection/>
    </xf>
    <xf numFmtId="0" fontId="7" fillId="0" borderId="24" xfId="83" applyFont="1" applyBorder="1" applyAlignment="1">
      <alignment horizontal="right" vertical="center"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17" xfId="83" applyFont="1" applyBorder="1" applyAlignment="1">
      <alignment vertical="center"/>
      <protection/>
    </xf>
    <xf numFmtId="0" fontId="1" fillId="0" borderId="0" xfId="83" applyFont="1" applyBorder="1" applyAlignment="1">
      <alignment vertical="center"/>
      <protection/>
    </xf>
    <xf numFmtId="0" fontId="7" fillId="0" borderId="0" xfId="83" applyFont="1" applyBorder="1" applyAlignment="1">
      <alignment horizontal="center" vertical="center"/>
      <protection/>
    </xf>
    <xf numFmtId="41" fontId="7" fillId="0" borderId="15" xfId="83" applyNumberFormat="1" applyFont="1" applyBorder="1" applyAlignment="1">
      <alignment horizontal="right" vertical="center"/>
      <protection/>
    </xf>
    <xf numFmtId="41" fontId="7" fillId="0" borderId="16" xfId="83" applyNumberFormat="1" applyFont="1" applyBorder="1" applyAlignment="1">
      <alignment horizontal="right" vertical="center"/>
      <protection/>
    </xf>
    <xf numFmtId="41" fontId="6" fillId="0" borderId="0" xfId="83" applyNumberFormat="1" applyFont="1" applyBorder="1" applyAlignment="1">
      <alignment horizontal="right" vertical="center"/>
      <protection/>
    </xf>
    <xf numFmtId="0" fontId="8" fillId="0" borderId="11" xfId="83" applyFont="1" applyBorder="1" applyAlignment="1">
      <alignment horizontal="center" vertical="center"/>
      <protection/>
    </xf>
    <xf numFmtId="41" fontId="8" fillId="0" borderId="12" xfId="83" applyNumberFormat="1" applyFont="1" applyBorder="1" applyAlignment="1">
      <alignment horizontal="right" vertical="center"/>
      <protection/>
    </xf>
    <xf numFmtId="41" fontId="8" fillId="0" borderId="13" xfId="83" applyNumberFormat="1" applyFont="1" applyBorder="1" applyAlignment="1">
      <alignment horizontal="right" vertical="center"/>
      <protection/>
    </xf>
    <xf numFmtId="41" fontId="48" fillId="0" borderId="0" xfId="83" applyNumberFormat="1" applyFont="1" applyBorder="1" applyAlignment="1">
      <alignment horizontal="right" vertical="center"/>
      <protection/>
    </xf>
    <xf numFmtId="0" fontId="6" fillId="0" borderId="0" xfId="83" applyFont="1" applyAlignment="1">
      <alignment vertical="center"/>
      <protection/>
    </xf>
    <xf numFmtId="0" fontId="6" fillId="0" borderId="0" xfId="83" applyFont="1" applyAlignment="1">
      <alignment horizontal="left" vertical="center"/>
      <protection/>
    </xf>
    <xf numFmtId="0" fontId="6" fillId="0" borderId="0" xfId="83" applyFont="1" applyAlignment="1">
      <alignment horizontal="right" vertical="center"/>
      <protection/>
    </xf>
    <xf numFmtId="0" fontId="1" fillId="0" borderId="0" xfId="83" applyFont="1" applyAlignment="1">
      <alignment horizontal="right" vertical="center"/>
      <protection/>
    </xf>
    <xf numFmtId="0" fontId="5" fillId="0" borderId="10" xfId="83" applyFont="1" applyBorder="1" applyAlignment="1">
      <alignment vertical="center"/>
      <protection/>
    </xf>
    <xf numFmtId="0" fontId="0" fillId="0" borderId="10" xfId="83" applyFont="1" applyBorder="1" applyAlignment="1">
      <alignment vertical="center"/>
      <protection/>
    </xf>
    <xf numFmtId="0" fontId="6" fillId="0" borderId="10" xfId="83" applyFont="1" applyBorder="1" applyAlignment="1">
      <alignment horizontal="right" vertical="center"/>
      <protection/>
    </xf>
    <xf numFmtId="0" fontId="6" fillId="0" borderId="17" xfId="83" applyFont="1" applyBorder="1" applyAlignment="1">
      <alignment vertical="center"/>
      <protection/>
    </xf>
    <xf numFmtId="41" fontId="7" fillId="0" borderId="15" xfId="83" applyNumberFormat="1" applyFont="1" applyBorder="1" applyAlignment="1">
      <alignment vertical="center"/>
      <protection/>
    </xf>
    <xf numFmtId="41" fontId="7" fillId="0" borderId="16" xfId="83" applyNumberFormat="1" applyFont="1" applyBorder="1" applyAlignment="1">
      <alignment vertical="center"/>
      <protection/>
    </xf>
    <xf numFmtId="0" fontId="7" fillId="0" borderId="14" xfId="83" applyFont="1" applyBorder="1" applyAlignment="1">
      <alignment horizontal="center" vertical="center"/>
      <protection/>
    </xf>
    <xf numFmtId="0" fontId="8" fillId="0" borderId="17" xfId="83" applyFont="1" applyBorder="1" applyAlignment="1">
      <alignment horizontal="center" vertical="center"/>
      <protection/>
    </xf>
    <xf numFmtId="41" fontId="48" fillId="0" borderId="12" xfId="83" applyNumberFormat="1" applyFont="1" applyBorder="1" applyAlignment="1">
      <alignment horizontal="right" vertical="center"/>
      <protection/>
    </xf>
    <xf numFmtId="41" fontId="48" fillId="0" borderId="13" xfId="83" applyNumberFormat="1" applyFont="1" applyBorder="1" applyAlignment="1">
      <alignment horizontal="right" vertical="center"/>
      <protection/>
    </xf>
    <xf numFmtId="0" fontId="7" fillId="0" borderId="0" xfId="83" applyFont="1" applyBorder="1" applyAlignment="1">
      <alignment vertical="center"/>
      <protection/>
    </xf>
    <xf numFmtId="0" fontId="6" fillId="0" borderId="0" xfId="83" applyFont="1" applyAlignment="1">
      <alignment vertical="center" wrapText="1"/>
      <protection/>
    </xf>
    <xf numFmtId="41" fontId="6" fillId="0" borderId="0" xfId="83" applyNumberFormat="1" applyFont="1" applyAlignment="1">
      <alignment vertical="center"/>
      <protection/>
    </xf>
    <xf numFmtId="0" fontId="1" fillId="0" borderId="0" xfId="82" applyFont="1">
      <alignment/>
      <protection/>
    </xf>
    <xf numFmtId="0" fontId="7" fillId="0" borderId="0" xfId="0" applyFont="1" applyAlignment="1">
      <alignment horizontal="right"/>
    </xf>
    <xf numFmtId="180" fontId="7" fillId="0" borderId="18" xfId="0" applyNumberFormat="1" applyFont="1" applyBorder="1" applyAlignment="1">
      <alignment horizontal="right"/>
    </xf>
    <xf numFmtId="180" fontId="7" fillId="0" borderId="17" xfId="0" applyNumberFormat="1" applyFont="1" applyBorder="1" applyAlignment="1">
      <alignment vertical="top"/>
    </xf>
    <xf numFmtId="180" fontId="7" fillId="0" borderId="14" xfId="0" applyNumberFormat="1" applyFont="1" applyBorder="1" applyAlignment="1">
      <alignment horizontal="center" vertical="center"/>
    </xf>
    <xf numFmtId="180" fontId="8" fillId="0" borderId="17" xfId="0" applyNumberFormat="1" applyFont="1" applyBorder="1" applyAlignment="1">
      <alignment horizontal="center" vertical="center"/>
    </xf>
    <xf numFmtId="180" fontId="8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7" fillId="0" borderId="18" xfId="0" applyFont="1" applyBorder="1" applyAlignment="1">
      <alignment horizontal="right"/>
    </xf>
    <xf numFmtId="0" fontId="7" fillId="0" borderId="17" xfId="0" applyFont="1" applyBorder="1" applyAlignment="1">
      <alignment vertical="top"/>
    </xf>
    <xf numFmtId="0" fontId="7" fillId="0" borderId="11" xfId="0" applyFont="1" applyBorder="1" applyAlignment="1">
      <alignment horizont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4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5" fillId="0" borderId="0" xfId="82" applyFont="1" applyBorder="1" applyAlignment="1">
      <alignment/>
      <protection/>
    </xf>
    <xf numFmtId="0" fontId="0" fillId="0" borderId="0" xfId="82" applyFont="1" applyBorder="1" applyAlignment="1">
      <alignment/>
      <protection/>
    </xf>
    <xf numFmtId="0" fontId="1" fillId="0" borderId="0" xfId="82" applyFont="1" applyAlignment="1">
      <alignment/>
      <protection/>
    </xf>
    <xf numFmtId="0" fontId="5" fillId="0" borderId="0" xfId="82" applyFont="1" applyBorder="1" applyAlignment="1">
      <alignment vertical="center"/>
      <protection/>
    </xf>
    <xf numFmtId="0" fontId="0" fillId="0" borderId="0" xfId="82" applyFont="1" applyBorder="1" applyAlignment="1">
      <alignment vertical="center"/>
      <protection/>
    </xf>
    <xf numFmtId="0" fontId="6" fillId="0" borderId="18" xfId="82" applyFont="1" applyBorder="1" applyAlignment="1">
      <alignment horizontal="right" vertical="center"/>
      <protection/>
    </xf>
    <xf numFmtId="176" fontId="7" fillId="0" borderId="14" xfId="82" applyNumberFormat="1" applyFont="1" applyBorder="1" applyAlignment="1">
      <alignment horizontal="center" vertical="center"/>
      <protection/>
    </xf>
    <xf numFmtId="176" fontId="7" fillId="0" borderId="15" xfId="82" applyNumberFormat="1" applyFont="1" applyBorder="1" applyAlignment="1">
      <alignment vertical="center"/>
      <protection/>
    </xf>
    <xf numFmtId="176" fontId="7" fillId="0" borderId="15" xfId="82" applyNumberFormat="1" applyFont="1" applyFill="1" applyBorder="1" applyAlignment="1">
      <alignment vertical="center"/>
      <protection/>
    </xf>
    <xf numFmtId="176" fontId="7" fillId="0" borderId="16" xfId="82" applyNumberFormat="1" applyFont="1" applyFill="1" applyBorder="1" applyAlignment="1">
      <alignment vertical="center"/>
      <protection/>
    </xf>
    <xf numFmtId="0" fontId="7" fillId="0" borderId="0" xfId="83" applyFont="1">
      <alignment/>
      <protection/>
    </xf>
    <xf numFmtId="176" fontId="8" fillId="0" borderId="17" xfId="82" applyNumberFormat="1" applyFont="1" applyBorder="1" applyAlignment="1">
      <alignment horizontal="center" vertical="center"/>
      <protection/>
    </xf>
    <xf numFmtId="176" fontId="8" fillId="0" borderId="12" xfId="82" applyNumberFormat="1" applyFont="1" applyBorder="1" applyAlignment="1">
      <alignment vertical="center"/>
      <protection/>
    </xf>
    <xf numFmtId="176" fontId="8" fillId="0" borderId="12" xfId="82" applyNumberFormat="1" applyFont="1" applyFill="1" applyBorder="1" applyAlignment="1">
      <alignment vertical="center"/>
      <protection/>
    </xf>
    <xf numFmtId="176" fontId="8" fillId="0" borderId="13" xfId="82" applyNumberFormat="1" applyFont="1" applyFill="1" applyBorder="1" applyAlignment="1">
      <alignment vertical="center"/>
      <protection/>
    </xf>
    <xf numFmtId="0" fontId="6" fillId="0" borderId="0" xfId="82" applyFont="1" applyAlignment="1">
      <alignment vertical="center"/>
      <protection/>
    </xf>
    <xf numFmtId="0" fontId="7" fillId="0" borderId="0" xfId="82" applyFont="1">
      <alignment/>
      <protection/>
    </xf>
    <xf numFmtId="0" fontId="6" fillId="0" borderId="0" xfId="82" applyFont="1" applyAlignment="1">
      <alignment horizontal="right" vertical="center"/>
      <protection/>
    </xf>
    <xf numFmtId="0" fontId="6" fillId="0" borderId="0" xfId="82" applyFont="1" applyAlignment="1">
      <alignment horizontal="left"/>
      <protection/>
    </xf>
    <xf numFmtId="0" fontId="6" fillId="0" borderId="0" xfId="82" applyFont="1" applyAlignment="1">
      <alignment horizontal="left" vertical="center"/>
      <protection/>
    </xf>
    <xf numFmtId="176" fontId="7" fillId="0" borderId="0" xfId="83" applyNumberFormat="1" applyFont="1">
      <alignment/>
      <protection/>
    </xf>
    <xf numFmtId="0" fontId="6" fillId="0" borderId="0" xfId="83" applyFont="1" applyAlignment="1">
      <alignment horizontal="left"/>
      <protection/>
    </xf>
    <xf numFmtId="0" fontId="1" fillId="0" borderId="0" xfId="83" applyFont="1" applyAlignment="1">
      <alignment horizontal="left" shrinkToFit="1"/>
      <protection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5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 vertical="distributed" textRotation="255" wrapText="1"/>
    </xf>
    <xf numFmtId="0" fontId="7" fillId="0" borderId="15" xfId="0" applyFont="1" applyBorder="1" applyAlignment="1">
      <alignment horizontal="center" vertical="distributed" textRotation="255" wrapText="1"/>
    </xf>
    <xf numFmtId="0" fontId="7" fillId="0" borderId="16" xfId="0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 horizontal="center" vertical="top" textRotation="255" wrapText="1"/>
    </xf>
    <xf numFmtId="0" fontId="7" fillId="0" borderId="0" xfId="0" applyFont="1" applyAlignment="1">
      <alignment horizontal="justify" textRotation="255"/>
    </xf>
    <xf numFmtId="0" fontId="7" fillId="0" borderId="17" xfId="0" applyFont="1" applyBorder="1" applyAlignment="1">
      <alignment horizontal="left" vertical="top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6" fontId="7" fillId="0" borderId="14" xfId="49" applyNumberFormat="1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0" fontId="7" fillId="0" borderId="0" xfId="0" applyFont="1" applyAlignment="1">
      <alignment horizontal="justify" vertical="center" textRotation="255"/>
    </xf>
    <xf numFmtId="176" fontId="7" fillId="0" borderId="15" xfId="49" applyNumberFormat="1" applyFont="1" applyBorder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8" fillId="0" borderId="12" xfId="49" applyFont="1" applyBorder="1" applyAlignment="1">
      <alignment horizontal="right" vertical="center"/>
    </xf>
    <xf numFmtId="176" fontId="8" fillId="0" borderId="12" xfId="49" applyNumberFormat="1" applyFont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13" xfId="49" applyFont="1" applyBorder="1" applyAlignment="1">
      <alignment horizontal="right" vertical="center"/>
    </xf>
    <xf numFmtId="180" fontId="7" fillId="0" borderId="18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vertical="center"/>
    </xf>
    <xf numFmtId="180" fontId="0" fillId="0" borderId="0" xfId="0" applyNumberFormat="1" applyFont="1" applyAlignment="1">
      <alignment/>
    </xf>
    <xf numFmtId="0" fontId="5" fillId="0" borderId="0" xfId="64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0" fontId="5" fillId="0" borderId="10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7" fillId="0" borderId="14" xfId="0" applyFont="1" applyBorder="1" applyAlignment="1">
      <alignment horizontal="right" vertical="center"/>
    </xf>
    <xf numFmtId="0" fontId="7" fillId="0" borderId="11" xfId="62" applyFont="1" applyBorder="1" applyAlignment="1">
      <alignment horizontal="centerContinuous" vertical="center"/>
      <protection/>
    </xf>
    <xf numFmtId="0" fontId="7" fillId="0" borderId="17" xfId="62" applyFont="1" applyBorder="1" applyAlignment="1">
      <alignment horizontal="centerContinuous" vertical="center"/>
      <protection/>
    </xf>
    <xf numFmtId="0" fontId="7" fillId="0" borderId="17" xfId="62" applyFont="1" applyBorder="1" applyAlignment="1">
      <alignment horizontal="left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179" fontId="7" fillId="0" borderId="14" xfId="49" applyNumberFormat="1" applyFont="1" applyBorder="1" applyAlignment="1">
      <alignment vertical="center"/>
    </xf>
    <xf numFmtId="179" fontId="7" fillId="0" borderId="16" xfId="49" applyNumberFormat="1" applyFont="1" applyBorder="1" applyAlignment="1">
      <alignment vertical="center"/>
    </xf>
    <xf numFmtId="0" fontId="7" fillId="0" borderId="14" xfId="62" applyFont="1" applyBorder="1" applyAlignment="1">
      <alignment horizontal="center" vertical="center"/>
      <protection/>
    </xf>
    <xf numFmtId="179" fontId="7" fillId="0" borderId="15" xfId="49" applyNumberFormat="1" applyFont="1" applyBorder="1" applyAlignment="1">
      <alignment vertical="center"/>
    </xf>
    <xf numFmtId="0" fontId="8" fillId="0" borderId="17" xfId="62" applyFont="1" applyBorder="1" applyAlignment="1">
      <alignment horizontal="center" vertical="center"/>
      <protection/>
    </xf>
    <xf numFmtId="179" fontId="8" fillId="0" borderId="12" xfId="49" applyNumberFormat="1" applyFont="1" applyBorder="1" applyAlignment="1">
      <alignment vertical="center"/>
    </xf>
    <xf numFmtId="179" fontId="8" fillId="0" borderId="13" xfId="49" applyNumberFormat="1" applyFont="1" applyBorder="1" applyAlignment="1">
      <alignment vertical="center"/>
    </xf>
    <xf numFmtId="0" fontId="6" fillId="0" borderId="0" xfId="62" applyFont="1" applyAlignment="1">
      <alignment horizontal="right" vertical="center"/>
      <protection/>
    </xf>
    <xf numFmtId="0" fontId="7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8" fillId="0" borderId="10" xfId="62" applyFont="1" applyBorder="1" applyAlignment="1">
      <alignment vertical="center"/>
      <protection/>
    </xf>
    <xf numFmtId="0" fontId="7" fillId="0" borderId="10" xfId="62" applyFont="1" applyBorder="1" applyAlignment="1">
      <alignment vertical="center"/>
      <protection/>
    </xf>
    <xf numFmtId="0" fontId="7" fillId="0" borderId="13" xfId="62" applyFont="1" applyBorder="1" applyAlignment="1">
      <alignment horizontal="centerContinuous" vertical="center"/>
      <protection/>
    </xf>
    <xf numFmtId="0" fontId="6" fillId="0" borderId="11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181" fontId="7" fillId="0" borderId="15" xfId="49" applyNumberFormat="1" applyFont="1" applyBorder="1" applyAlignment="1">
      <alignment horizontal="right" vertical="center"/>
    </xf>
    <xf numFmtId="3" fontId="7" fillId="0" borderId="16" xfId="49" applyNumberFormat="1" applyFont="1" applyBorder="1" applyAlignment="1">
      <alignment horizontal="right" vertical="center"/>
    </xf>
    <xf numFmtId="3" fontId="7" fillId="0" borderId="15" xfId="49" applyNumberFormat="1" applyFont="1" applyBorder="1" applyAlignment="1">
      <alignment horizontal="right" vertical="center"/>
    </xf>
    <xf numFmtId="181" fontId="7" fillId="0" borderId="14" xfId="49" applyNumberFormat="1" applyFont="1" applyBorder="1" applyAlignment="1">
      <alignment horizontal="right" vertical="center"/>
    </xf>
    <xf numFmtId="188" fontId="7" fillId="0" borderId="16" xfId="49" applyNumberFormat="1" applyFont="1" applyBorder="1" applyAlignment="1">
      <alignment horizontal="right" vertical="center"/>
    </xf>
    <xf numFmtId="181" fontId="8" fillId="0" borderId="12" xfId="49" applyNumberFormat="1" applyFont="1" applyBorder="1" applyAlignment="1">
      <alignment horizontal="right" vertical="center"/>
    </xf>
    <xf numFmtId="3" fontId="8" fillId="0" borderId="12" xfId="49" applyNumberFormat="1" applyFont="1" applyBorder="1" applyAlignment="1">
      <alignment horizontal="right" vertical="center"/>
    </xf>
    <xf numFmtId="188" fontId="8" fillId="0" borderId="13" xfId="49" applyNumberFormat="1" applyFont="1" applyBorder="1" applyAlignment="1">
      <alignment horizontal="right" vertical="center"/>
    </xf>
    <xf numFmtId="189" fontId="49" fillId="0" borderId="0" xfId="49" applyNumberFormat="1" applyFont="1" applyFill="1" applyBorder="1" applyAlignment="1">
      <alignment vertical="center"/>
    </xf>
    <xf numFmtId="0" fontId="50" fillId="0" borderId="0" xfId="62" applyFont="1" applyAlignment="1">
      <alignment vertical="center"/>
      <protection/>
    </xf>
    <xf numFmtId="0" fontId="0" fillId="0" borderId="0" xfId="62" applyFont="1" applyAlignment="1">
      <alignment/>
      <protection/>
    </xf>
    <xf numFmtId="0" fontId="7" fillId="0" borderId="15" xfId="62" applyFont="1" applyBorder="1" applyAlignment="1">
      <alignment horizontal="distributed" vertical="center"/>
      <protection/>
    </xf>
    <xf numFmtId="0" fontId="7" fillId="0" borderId="27" xfId="62" applyFont="1" applyBorder="1" applyAlignment="1">
      <alignment horizontal="center"/>
      <protection/>
    </xf>
    <xf numFmtId="0" fontId="6" fillId="0" borderId="17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vertical="center"/>
      <protection/>
    </xf>
    <xf numFmtId="0" fontId="6" fillId="0" borderId="12" xfId="62" applyFont="1" applyBorder="1" applyAlignment="1">
      <alignment horizontal="center" vertical="top"/>
      <protection/>
    </xf>
    <xf numFmtId="43" fontId="7" fillId="0" borderId="15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14" xfId="49" applyNumberFormat="1" applyFont="1" applyFill="1" applyBorder="1" applyAlignment="1">
      <alignment vertical="center"/>
    </xf>
    <xf numFmtId="0" fontId="10" fillId="0" borderId="0" xfId="62" applyFont="1" applyAlignment="1">
      <alignment vertical="center"/>
      <protection/>
    </xf>
    <xf numFmtId="41" fontId="7" fillId="0" borderId="16" xfId="49" applyNumberFormat="1" applyFont="1" applyFill="1" applyBorder="1" applyAlignment="1">
      <alignment vertical="center"/>
    </xf>
    <xf numFmtId="41" fontId="8" fillId="0" borderId="12" xfId="49" applyNumberFormat="1" applyFont="1" applyFill="1" applyBorder="1" applyAlignment="1">
      <alignment vertical="center"/>
    </xf>
    <xf numFmtId="43" fontId="8" fillId="0" borderId="12" xfId="49" applyNumberFormat="1" applyFont="1" applyFill="1" applyBorder="1" applyAlignment="1">
      <alignment vertical="center"/>
    </xf>
    <xf numFmtId="41" fontId="8" fillId="0" borderId="13" xfId="49" applyNumberFormat="1" applyFont="1" applyFill="1" applyBorder="1" applyAlignment="1">
      <alignment vertical="center"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0" fillId="0" borderId="0" xfId="63" applyFont="1" applyAlignment="1">
      <alignment/>
      <protection/>
    </xf>
    <xf numFmtId="0" fontId="5" fillId="0" borderId="0" xfId="63" applyFont="1" applyBorder="1" applyAlignment="1">
      <alignment/>
      <protection/>
    </xf>
    <xf numFmtId="0" fontId="39" fillId="0" borderId="10" xfId="63" applyFont="1" applyBorder="1" applyAlignment="1">
      <alignment vertical="center"/>
      <protection/>
    </xf>
    <xf numFmtId="0" fontId="0" fillId="0" borderId="10" xfId="63" applyFont="1" applyBorder="1" applyAlignment="1">
      <alignment vertical="center"/>
      <protection/>
    </xf>
    <xf numFmtId="0" fontId="6" fillId="0" borderId="0" xfId="63" applyFont="1" applyBorder="1" applyAlignment="1">
      <alignment horizontal="right" vertical="center"/>
      <protection/>
    </xf>
    <xf numFmtId="0" fontId="7" fillId="0" borderId="0" xfId="63" applyFont="1" applyAlignment="1">
      <alignment horizontal="center"/>
      <protection/>
    </xf>
    <xf numFmtId="0" fontId="7" fillId="0" borderId="33" xfId="63" applyFont="1" applyBorder="1" applyAlignment="1">
      <alignment horizontal="center"/>
      <protection/>
    </xf>
    <xf numFmtId="0" fontId="6" fillId="0" borderId="11" xfId="63" applyFont="1" applyBorder="1" applyAlignment="1">
      <alignment horizontal="left" vertical="center"/>
      <protection/>
    </xf>
    <xf numFmtId="0" fontId="7" fillId="0" borderId="11" xfId="63" applyFont="1" applyBorder="1" applyAlignment="1">
      <alignment horizontal="center" vertical="top"/>
      <protection/>
    </xf>
    <xf numFmtId="0" fontId="7" fillId="0" borderId="12" xfId="63" applyFont="1" applyBorder="1" applyAlignment="1">
      <alignment horizontal="center" vertical="top"/>
      <protection/>
    </xf>
    <xf numFmtId="0" fontId="7" fillId="0" borderId="0" xfId="63" applyFont="1" applyBorder="1" applyAlignment="1">
      <alignment horizontal="center" vertical="center"/>
      <protection/>
    </xf>
    <xf numFmtId="41" fontId="7" fillId="0" borderId="15" xfId="63" applyNumberFormat="1" applyFont="1" applyBorder="1" applyAlignment="1">
      <alignment vertical="center"/>
      <protection/>
    </xf>
    <xf numFmtId="41" fontId="7" fillId="0" borderId="0" xfId="63" applyNumberFormat="1" applyFont="1" applyBorder="1" applyAlignment="1">
      <alignment vertical="center"/>
      <protection/>
    </xf>
    <xf numFmtId="41" fontId="7" fillId="0" borderId="0" xfId="63" applyNumberFormat="1" applyFont="1" applyFill="1" applyBorder="1" applyAlignment="1">
      <alignment vertical="center"/>
      <protection/>
    </xf>
    <xf numFmtId="41" fontId="7" fillId="0" borderId="16" xfId="63" applyNumberFormat="1" applyFont="1" applyBorder="1" applyAlignment="1">
      <alignment vertical="center"/>
      <protection/>
    </xf>
    <xf numFmtId="0" fontId="7" fillId="0" borderId="14" xfId="63" applyFont="1" applyBorder="1" applyAlignment="1">
      <alignment horizontal="center" vertical="center"/>
      <protection/>
    </xf>
    <xf numFmtId="41" fontId="7" fillId="0" borderId="15" xfId="63" applyNumberFormat="1" applyFont="1" applyFill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41" fontId="8" fillId="0" borderId="12" xfId="63" applyNumberFormat="1" applyFont="1" applyBorder="1" applyAlignment="1">
      <alignment vertical="center"/>
      <protection/>
    </xf>
    <xf numFmtId="41" fontId="8" fillId="0" borderId="12" xfId="63" applyNumberFormat="1" applyFont="1" applyFill="1" applyBorder="1" applyAlignment="1">
      <alignment vertical="center"/>
      <protection/>
    </xf>
    <xf numFmtId="41" fontId="8" fillId="0" borderId="13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horizontal="right" vertical="center"/>
      <protection/>
    </xf>
    <xf numFmtId="41" fontId="0" fillId="0" borderId="0" xfId="0" applyNumberFormat="1" applyFont="1" applyAlignment="1">
      <alignment/>
    </xf>
    <xf numFmtId="0" fontId="6" fillId="0" borderId="0" xfId="78" applyFont="1" applyAlignment="1">
      <alignment vertical="center"/>
      <protection/>
    </xf>
    <xf numFmtId="0" fontId="6" fillId="0" borderId="0" xfId="78" applyFont="1" applyBorder="1" applyAlignment="1">
      <alignment vertical="center"/>
      <protection/>
    </xf>
    <xf numFmtId="0" fontId="5" fillId="0" borderId="0" xfId="78" applyFont="1" applyAlignment="1">
      <alignment vertical="center"/>
      <protection/>
    </xf>
    <xf numFmtId="0" fontId="6" fillId="0" borderId="0" xfId="78" applyFont="1" applyAlignment="1">
      <alignment/>
      <protection/>
    </xf>
    <xf numFmtId="0" fontId="6" fillId="0" borderId="0" xfId="78" applyFont="1" applyBorder="1" applyAlignment="1">
      <alignment/>
      <protection/>
    </xf>
    <xf numFmtId="0" fontId="6" fillId="0" borderId="18" xfId="78" applyFont="1" applyBorder="1" applyAlignment="1">
      <alignment horizontal="right" vertical="center"/>
      <protection/>
    </xf>
    <xf numFmtId="0" fontId="6" fillId="0" borderId="17" xfId="78" applyFont="1" applyBorder="1" applyAlignment="1">
      <alignment vertical="center"/>
      <protection/>
    </xf>
    <xf numFmtId="38" fontId="7" fillId="0" borderId="14" xfId="49" applyFont="1" applyBorder="1" applyAlignment="1">
      <alignment horizontal="center" vertical="center"/>
    </xf>
    <xf numFmtId="189" fontId="7" fillId="0" borderId="16" xfId="49" applyNumberFormat="1" applyFont="1" applyBorder="1" applyAlignment="1">
      <alignment vertical="center"/>
    </xf>
    <xf numFmtId="189" fontId="7" fillId="0" borderId="16" xfId="49" applyNumberFormat="1" applyFont="1" applyFill="1" applyBorder="1" applyAlignment="1">
      <alignment vertical="center"/>
    </xf>
    <xf numFmtId="189" fontId="7" fillId="0" borderId="15" xfId="49" applyNumberFormat="1" applyFont="1" applyBorder="1" applyAlignment="1">
      <alignment vertical="center"/>
    </xf>
    <xf numFmtId="38" fontId="8" fillId="0" borderId="17" xfId="49" applyFont="1" applyBorder="1" applyAlignment="1">
      <alignment horizontal="center" vertical="center"/>
    </xf>
    <xf numFmtId="41" fontId="8" fillId="0" borderId="12" xfId="49" applyNumberFormat="1" applyFont="1" applyBorder="1" applyAlignment="1">
      <alignment vertical="center"/>
    </xf>
    <xf numFmtId="189" fontId="8" fillId="0" borderId="12" xfId="49" applyNumberFormat="1" applyFont="1" applyBorder="1" applyAlignment="1">
      <alignment vertical="center"/>
    </xf>
    <xf numFmtId="189" fontId="8" fillId="0" borderId="13" xfId="49" applyNumberFormat="1" applyFont="1" applyFill="1" applyBorder="1" applyAlignment="1">
      <alignment vertical="center"/>
    </xf>
    <xf numFmtId="0" fontId="0" fillId="0" borderId="0" xfId="78" applyFont="1">
      <alignment/>
      <protection/>
    </xf>
    <xf numFmtId="0" fontId="0" fillId="0" borderId="0" xfId="78" applyFont="1" applyBorder="1">
      <alignment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14" xfId="70" applyFont="1" applyFill="1" applyBorder="1" applyAlignment="1">
      <alignment horizontal="center" vertical="center"/>
      <protection/>
    </xf>
    <xf numFmtId="183" fontId="7" fillId="0" borderId="15" xfId="49" applyNumberFormat="1" applyFont="1" applyFill="1" applyBorder="1" applyAlignment="1">
      <alignment vertical="center"/>
    </xf>
    <xf numFmtId="189" fontId="7" fillId="0" borderId="15" xfId="42" applyNumberFormat="1" applyFont="1" applyFill="1" applyBorder="1" applyAlignment="1">
      <alignment vertical="center"/>
    </xf>
    <xf numFmtId="183" fontId="7" fillId="0" borderId="16" xfId="49" applyNumberFormat="1" applyFont="1" applyFill="1" applyBorder="1" applyAlignment="1">
      <alignment vertical="center"/>
    </xf>
    <xf numFmtId="183" fontId="7" fillId="0" borderId="27" xfId="49" applyNumberFormat="1" applyFont="1" applyFill="1" applyBorder="1" applyAlignment="1">
      <alignment vertical="center"/>
    </xf>
    <xf numFmtId="0" fontId="8" fillId="0" borderId="14" xfId="70" applyFont="1" applyFill="1" applyBorder="1" applyAlignment="1">
      <alignment horizontal="center" vertical="center"/>
      <protection/>
    </xf>
    <xf numFmtId="183" fontId="8" fillId="0" borderId="15" xfId="49" applyNumberFormat="1" applyFont="1" applyFill="1" applyBorder="1" applyAlignment="1">
      <alignment vertical="center"/>
    </xf>
    <xf numFmtId="189" fontId="8" fillId="0" borderId="15" xfId="42" applyNumberFormat="1" applyFont="1" applyFill="1" applyBorder="1" applyAlignment="1">
      <alignment vertical="center"/>
    </xf>
    <xf numFmtId="183" fontId="8" fillId="0" borderId="16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7" xfId="70" applyFont="1" applyFill="1" applyBorder="1" applyAlignment="1">
      <alignment horizontal="center" vertical="center"/>
      <protection/>
    </xf>
    <xf numFmtId="183" fontId="7" fillId="0" borderId="12" xfId="49" applyNumberFormat="1" applyFont="1" applyFill="1" applyBorder="1" applyAlignment="1">
      <alignment vertical="center"/>
    </xf>
    <xf numFmtId="189" fontId="7" fillId="0" borderId="12" xfId="42" applyNumberFormat="1" applyFont="1" applyFill="1" applyBorder="1" applyAlignment="1">
      <alignment vertical="center"/>
    </xf>
    <xf numFmtId="183" fontId="7" fillId="0" borderId="13" xfId="49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/>
    </xf>
    <xf numFmtId="0" fontId="6" fillId="0" borderId="18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189" fontId="7" fillId="0" borderId="27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70" applyFont="1" applyFill="1" applyAlignment="1">
      <alignment vertical="center"/>
      <protection/>
    </xf>
    <xf numFmtId="0" fontId="0" fillId="0" borderId="0" xfId="70" applyFont="1" applyFill="1">
      <alignment/>
      <protection/>
    </xf>
    <xf numFmtId="0" fontId="6" fillId="0" borderId="0" xfId="70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right"/>
    </xf>
    <xf numFmtId="176" fontId="7" fillId="0" borderId="15" xfId="63" applyNumberFormat="1" applyFont="1" applyBorder="1" applyAlignment="1">
      <alignment vertical="center"/>
      <protection/>
    </xf>
    <xf numFmtId="176" fontId="8" fillId="0" borderId="12" xfId="63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7" fillId="0" borderId="15" xfId="49" applyNumberFormat="1" applyFont="1" applyBorder="1" applyAlignment="1">
      <alignment horizontal="right" vertical="center"/>
    </xf>
    <xf numFmtId="41" fontId="7" fillId="0" borderId="15" xfId="49" applyNumberFormat="1" applyFont="1" applyBorder="1" applyAlignment="1">
      <alignment horizontal="left" vertical="center"/>
    </xf>
    <xf numFmtId="41" fontId="8" fillId="0" borderId="12" xfId="49" applyNumberFormat="1" applyFont="1" applyBorder="1" applyAlignment="1">
      <alignment horizontal="left" vertical="center"/>
    </xf>
    <xf numFmtId="41" fontId="8" fillId="0" borderId="12" xfId="49" applyNumberFormat="1" applyFont="1" applyBorder="1" applyAlignment="1">
      <alignment horizontal="right" vertical="center"/>
    </xf>
    <xf numFmtId="43" fontId="8" fillId="0" borderId="12" xfId="49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20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43" fontId="7" fillId="0" borderId="15" xfId="42" applyNumberFormat="1" applyFont="1" applyBorder="1" applyAlignment="1">
      <alignment vertical="center"/>
    </xf>
    <xf numFmtId="43" fontId="7" fillId="0" borderId="16" xfId="49" applyNumberFormat="1" applyFont="1" applyBorder="1" applyAlignment="1">
      <alignment vertical="center"/>
    </xf>
    <xf numFmtId="181" fontId="8" fillId="0" borderId="12" xfId="42" applyNumberFormat="1" applyFont="1" applyBorder="1" applyAlignment="1">
      <alignment vertical="center"/>
    </xf>
    <xf numFmtId="181" fontId="8" fillId="0" borderId="12" xfId="49" applyNumberFormat="1" applyFont="1" applyBorder="1" applyAlignment="1">
      <alignment vertical="center"/>
    </xf>
    <xf numFmtId="181" fontId="8" fillId="0" borderId="13" xfId="42" applyNumberFormat="1" applyFont="1" applyBorder="1" applyAlignment="1">
      <alignment vertical="center"/>
    </xf>
    <xf numFmtId="9" fontId="6" fillId="0" borderId="0" xfId="42" applyFont="1" applyAlignment="1">
      <alignment horizontal="left"/>
    </xf>
    <xf numFmtId="0" fontId="6" fillId="0" borderId="0" xfId="0" applyFont="1" applyAlignment="1">
      <alignment horizontal="left"/>
    </xf>
    <xf numFmtId="183" fontId="7" fillId="0" borderId="0" xfId="49" applyNumberFormat="1" applyFont="1" applyBorder="1" applyAlignment="1">
      <alignment horizontal="right" vertical="center"/>
    </xf>
    <xf numFmtId="189" fontId="7" fillId="0" borderId="15" xfId="42" applyNumberFormat="1" applyFont="1" applyBorder="1" applyAlignment="1">
      <alignment vertical="center"/>
    </xf>
    <xf numFmtId="189" fontId="7" fillId="0" borderId="16" xfId="42" applyNumberFormat="1" applyFont="1" applyBorder="1" applyAlignment="1">
      <alignment vertical="center"/>
    </xf>
    <xf numFmtId="187" fontId="8" fillId="0" borderId="12" xfId="42" applyNumberFormat="1" applyFont="1" applyBorder="1" applyAlignment="1">
      <alignment vertical="center"/>
    </xf>
    <xf numFmtId="187" fontId="8" fillId="0" borderId="13" xfId="42" applyNumberFormat="1" applyFont="1" applyBorder="1" applyAlignment="1">
      <alignment vertical="center"/>
    </xf>
    <xf numFmtId="9" fontId="1" fillId="0" borderId="0" xfId="42" applyFont="1" applyBorder="1" applyAlignment="1">
      <alignment/>
    </xf>
    <xf numFmtId="0" fontId="9" fillId="0" borderId="0" xfId="0" applyFont="1" applyBorder="1" applyAlignment="1">
      <alignment vertical="center"/>
    </xf>
    <xf numFmtId="41" fontId="1" fillId="0" borderId="0" xfId="0" applyNumberFormat="1" applyFont="1" applyAlignment="1">
      <alignment/>
    </xf>
    <xf numFmtId="183" fontId="7" fillId="0" borderId="15" xfId="49" applyNumberFormat="1" applyFont="1" applyBorder="1" applyAlignment="1">
      <alignment vertical="center"/>
    </xf>
    <xf numFmtId="186" fontId="7" fillId="0" borderId="16" xfId="42" applyNumberFormat="1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40" fontId="8" fillId="0" borderId="0" xfId="49" applyNumberFormat="1" applyFont="1" applyBorder="1" applyAlignment="1">
      <alignment vertical="center"/>
    </xf>
    <xf numFmtId="183" fontId="8" fillId="0" borderId="12" xfId="49" applyNumberFormat="1" applyFont="1" applyBorder="1" applyAlignment="1">
      <alignment vertical="center"/>
    </xf>
    <xf numFmtId="186" fontId="8" fillId="0" borderId="13" xfId="42" applyNumberFormat="1" applyFont="1" applyBorder="1" applyAlignment="1">
      <alignment vertical="center"/>
    </xf>
    <xf numFmtId="0" fontId="0" fillId="0" borderId="0" xfId="64" applyFont="1" applyBorder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5" fillId="0" borderId="10" xfId="64" applyFont="1" applyBorder="1" applyAlignment="1">
      <alignment vertical="center"/>
      <protection/>
    </xf>
    <xf numFmtId="0" fontId="0" fillId="0" borderId="10" xfId="64" applyFont="1" applyBorder="1" applyAlignment="1">
      <alignment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7" fillId="0" borderId="15" xfId="64" applyFont="1" applyBorder="1" applyAlignment="1">
      <alignment horizontal="center" vertical="center"/>
      <protection/>
    </xf>
    <xf numFmtId="0" fontId="7" fillId="0" borderId="13" xfId="64" applyFont="1" applyBorder="1" applyAlignment="1">
      <alignment horizontal="centerContinuous" vertical="center"/>
      <protection/>
    </xf>
    <xf numFmtId="0" fontId="7" fillId="0" borderId="17" xfId="64" applyFont="1" applyBorder="1" applyAlignment="1">
      <alignment horizontal="centerContinuous" vertical="center"/>
      <protection/>
    </xf>
    <xf numFmtId="0" fontId="7" fillId="0" borderId="30" xfId="64" applyFont="1" applyBorder="1" applyAlignment="1">
      <alignment horizontal="center"/>
      <protection/>
    </xf>
    <xf numFmtId="0" fontId="7" fillId="0" borderId="0" xfId="64" applyFont="1" applyAlignment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3" xfId="64" applyFont="1" applyBorder="1" applyAlignment="1">
      <alignment horizontal="center" vertical="top"/>
      <protection/>
    </xf>
    <xf numFmtId="0" fontId="7" fillId="0" borderId="0" xfId="64" applyFont="1" applyBorder="1" applyAlignment="1">
      <alignment horizontal="center" vertical="center"/>
      <protection/>
    </xf>
    <xf numFmtId="41" fontId="7" fillId="0" borderId="15" xfId="64" applyNumberFormat="1" applyFont="1" applyBorder="1" applyAlignment="1">
      <alignment horizontal="right" vertical="center"/>
      <protection/>
    </xf>
    <xf numFmtId="41" fontId="7" fillId="0" borderId="0" xfId="64" applyNumberFormat="1" applyFont="1" applyBorder="1" applyAlignment="1">
      <alignment horizontal="right" vertical="center"/>
      <protection/>
    </xf>
    <xf numFmtId="41" fontId="7" fillId="0" borderId="16" xfId="64" applyNumberFormat="1" applyFont="1" applyBorder="1" applyAlignment="1">
      <alignment horizontal="right" vertical="center"/>
      <protection/>
    </xf>
    <xf numFmtId="0" fontId="10" fillId="0" borderId="0" xfId="64" applyFont="1" applyAlignment="1">
      <alignment vertical="center"/>
      <protection/>
    </xf>
    <xf numFmtId="0" fontId="7" fillId="0" borderId="14" xfId="64" applyFont="1" applyBorder="1" applyAlignment="1">
      <alignment horizontal="center" vertical="center"/>
      <protection/>
    </xf>
    <xf numFmtId="0" fontId="8" fillId="0" borderId="17" xfId="64" applyFont="1" applyBorder="1" applyAlignment="1">
      <alignment horizontal="center" vertical="center"/>
      <protection/>
    </xf>
    <xf numFmtId="41" fontId="8" fillId="0" borderId="12" xfId="64" applyNumberFormat="1" applyFont="1" applyBorder="1" applyAlignment="1">
      <alignment horizontal="right" vertical="center"/>
      <protection/>
    </xf>
    <xf numFmtId="41" fontId="8" fillId="0" borderId="13" xfId="64" applyNumberFormat="1" applyFont="1" applyBorder="1" applyAlignment="1">
      <alignment horizontal="right" vertical="center"/>
      <protection/>
    </xf>
    <xf numFmtId="0" fontId="6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 applyBorder="1" applyAlignment="1">
      <alignment vertical="center"/>
      <protection/>
    </xf>
    <xf numFmtId="0" fontId="7" fillId="0" borderId="0" xfId="64" applyFont="1" applyBorder="1" applyAlignment="1">
      <alignment vertical="center"/>
      <protection/>
    </xf>
    <xf numFmtId="0" fontId="0" fillId="0" borderId="0" xfId="64" applyFont="1" applyBorder="1" applyAlignment="1">
      <alignment/>
      <protection/>
    </xf>
    <xf numFmtId="0" fontId="6" fillId="0" borderId="24" xfId="64" applyFont="1" applyBorder="1" applyAlignment="1">
      <alignment horizontal="right"/>
      <protection/>
    </xf>
    <xf numFmtId="0" fontId="7" fillId="0" borderId="3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left" vertical="center"/>
      <protection/>
    </xf>
    <xf numFmtId="0" fontId="6" fillId="0" borderId="17" xfId="64" applyFont="1" applyBorder="1" applyAlignment="1">
      <alignment vertical="top"/>
      <protection/>
    </xf>
    <xf numFmtId="41" fontId="7" fillId="0" borderId="15" xfId="64" applyNumberFormat="1" applyFont="1" applyFill="1" applyBorder="1" applyAlignment="1">
      <alignment horizontal="right" vertical="center"/>
      <protection/>
    </xf>
    <xf numFmtId="41" fontId="7" fillId="0" borderId="0" xfId="64" applyNumberFormat="1" applyFont="1" applyFill="1" applyBorder="1" applyAlignment="1">
      <alignment horizontal="right" vertical="center"/>
      <protection/>
    </xf>
    <xf numFmtId="41" fontId="7" fillId="0" borderId="16" xfId="64" applyNumberFormat="1" applyFont="1" applyFill="1" applyBorder="1" applyAlignment="1">
      <alignment horizontal="right" vertical="center"/>
      <protection/>
    </xf>
    <xf numFmtId="0" fontId="10" fillId="0" borderId="0" xfId="64" applyFont="1" applyBorder="1" applyAlignment="1">
      <alignment vertical="center"/>
      <protection/>
    </xf>
    <xf numFmtId="41" fontId="8" fillId="0" borderId="12" xfId="64" applyNumberFormat="1" applyFont="1" applyFill="1" applyBorder="1" applyAlignment="1">
      <alignment horizontal="right" vertical="center"/>
      <protection/>
    </xf>
    <xf numFmtId="41" fontId="8" fillId="0" borderId="13" xfId="64" applyNumberFormat="1" applyFont="1" applyFill="1" applyBorder="1" applyAlignment="1">
      <alignment horizontal="right" vertical="center"/>
      <protection/>
    </xf>
    <xf numFmtId="0" fontId="51" fillId="0" borderId="0" xfId="64" applyFont="1" applyBorder="1" applyAlignment="1">
      <alignment vertical="center"/>
      <protection/>
    </xf>
    <xf numFmtId="0" fontId="52" fillId="0" borderId="0" xfId="64" applyFont="1" applyAlignment="1">
      <alignment vertical="center"/>
      <protection/>
    </xf>
    <xf numFmtId="0" fontId="50" fillId="0" borderId="0" xfId="64" applyFont="1" applyAlignment="1">
      <alignment vertical="center"/>
      <protection/>
    </xf>
    <xf numFmtId="0" fontId="6" fillId="0" borderId="24" xfId="64" applyFont="1" applyBorder="1" applyAlignment="1">
      <alignment horizontal="right" vertical="center"/>
      <protection/>
    </xf>
    <xf numFmtId="0" fontId="7" fillId="0" borderId="33" xfId="64" applyFont="1" applyBorder="1" applyAlignment="1">
      <alignment horizontal="center"/>
      <protection/>
    </xf>
    <xf numFmtId="0" fontId="7" fillId="0" borderId="12" xfId="64" applyFont="1" applyBorder="1" applyAlignment="1">
      <alignment horizontal="center" vertical="top"/>
      <protection/>
    </xf>
    <xf numFmtId="176" fontId="7" fillId="0" borderId="15" xfId="64" applyNumberFormat="1" applyFont="1" applyFill="1" applyBorder="1" applyAlignment="1">
      <alignment vertical="center"/>
      <protection/>
    </xf>
    <xf numFmtId="176" fontId="7" fillId="0" borderId="0" xfId="64" applyNumberFormat="1" applyFont="1" applyFill="1" applyBorder="1" applyAlignment="1">
      <alignment vertical="center"/>
      <protection/>
    </xf>
    <xf numFmtId="176" fontId="7" fillId="0" borderId="16" xfId="64" applyNumberFormat="1" applyFont="1" applyFill="1" applyBorder="1" applyAlignment="1">
      <alignment vertical="center"/>
      <protection/>
    </xf>
    <xf numFmtId="176" fontId="8" fillId="0" borderId="12" xfId="64" applyNumberFormat="1" applyFont="1" applyFill="1" applyBorder="1" applyAlignment="1">
      <alignment vertical="center"/>
      <protection/>
    </xf>
    <xf numFmtId="176" fontId="8" fillId="0" borderId="13" xfId="64" applyNumberFormat="1" applyFont="1" applyFill="1" applyBorder="1" applyAlignment="1">
      <alignment vertical="center"/>
      <protection/>
    </xf>
    <xf numFmtId="0" fontId="11" fillId="0" borderId="0" xfId="64" applyFont="1" applyAlignment="1">
      <alignment vertical="center"/>
      <protection/>
    </xf>
    <xf numFmtId="0" fontId="7" fillId="0" borderId="22" xfId="64" applyFont="1" applyBorder="1" applyAlignment="1">
      <alignment horizontal="center" vertical="center"/>
      <protection/>
    </xf>
    <xf numFmtId="0" fontId="7" fillId="0" borderId="19" xfId="64" applyFont="1" applyBorder="1" applyAlignment="1">
      <alignment horizontal="center" vertical="center"/>
      <protection/>
    </xf>
    <xf numFmtId="0" fontId="7" fillId="0" borderId="19" xfId="64" applyFont="1" applyBorder="1" applyAlignment="1">
      <alignment horizontal="centerContinuous" vertical="center"/>
      <protection/>
    </xf>
    <xf numFmtId="0" fontId="6" fillId="0" borderId="11" xfId="64" applyFont="1" applyBorder="1" applyAlignment="1">
      <alignment horizontal="left" vertical="center"/>
      <protection/>
    </xf>
    <xf numFmtId="0" fontId="7" fillId="0" borderId="13" xfId="64" applyFont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0" fillId="0" borderId="0" xfId="65" applyFont="1" applyBorder="1">
      <alignment/>
      <protection/>
    </xf>
    <xf numFmtId="0" fontId="5" fillId="0" borderId="0" xfId="65" applyFont="1" applyBorder="1" applyAlignment="1">
      <alignment vertical="center"/>
      <protection/>
    </xf>
    <xf numFmtId="0" fontId="0" fillId="0" borderId="0" xfId="65" applyFont="1" applyBorder="1" applyAlignment="1">
      <alignment/>
      <protection/>
    </xf>
    <xf numFmtId="0" fontId="0" fillId="0" borderId="0" xfId="65" applyFont="1" applyAlignment="1">
      <alignment/>
      <protection/>
    </xf>
    <xf numFmtId="0" fontId="5" fillId="0" borderId="10" xfId="65" applyFont="1" applyBorder="1" applyAlignment="1">
      <alignment vertical="center"/>
      <protection/>
    </xf>
    <xf numFmtId="0" fontId="0" fillId="0" borderId="10" xfId="65" applyFont="1" applyBorder="1" applyAlignment="1">
      <alignment vertical="center"/>
      <protection/>
    </xf>
    <xf numFmtId="0" fontId="0" fillId="0" borderId="0" xfId="65" applyFont="1" applyBorder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7" fillId="0" borderId="0" xfId="65" applyFont="1" applyBorder="1" applyAlignment="1">
      <alignment horizontal="right" vertical="center"/>
      <protection/>
    </xf>
    <xf numFmtId="0" fontId="7" fillId="0" borderId="13" xfId="65" applyFont="1" applyBorder="1" applyAlignment="1">
      <alignment horizontal="centerContinuous" vertical="center"/>
      <protection/>
    </xf>
    <xf numFmtId="0" fontId="7" fillId="0" borderId="17" xfId="65" applyFont="1" applyBorder="1" applyAlignment="1">
      <alignment horizontal="centerContinuous" vertical="center"/>
      <protection/>
    </xf>
    <xf numFmtId="0" fontId="7" fillId="0" borderId="11" xfId="65" applyFont="1" applyBorder="1" applyAlignment="1">
      <alignment horizontal="centerContinuous" vertical="center"/>
      <protection/>
    </xf>
    <xf numFmtId="0" fontId="7" fillId="0" borderId="11" xfId="65" applyFont="1" applyBorder="1" applyAlignment="1">
      <alignment vertical="center"/>
      <protection/>
    </xf>
    <xf numFmtId="0" fontId="7" fillId="0" borderId="12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180" fontId="7" fillId="0" borderId="15" xfId="65" applyNumberFormat="1" applyFont="1" applyBorder="1" applyAlignment="1">
      <alignment vertical="center"/>
      <protection/>
    </xf>
    <xf numFmtId="180" fontId="7" fillId="0" borderId="0" xfId="65" applyNumberFormat="1" applyFont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7" fillId="0" borderId="14" xfId="65" applyFont="1" applyBorder="1" applyAlignment="1">
      <alignment horizontal="center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180" fontId="7" fillId="0" borderId="16" xfId="65" applyNumberFormat="1" applyFont="1" applyBorder="1" applyAlignment="1">
      <alignment vertical="center"/>
      <protection/>
    </xf>
    <xf numFmtId="0" fontId="8" fillId="0" borderId="17" xfId="65" applyFont="1" applyBorder="1" applyAlignment="1">
      <alignment horizontal="center" vertical="center"/>
      <protection/>
    </xf>
    <xf numFmtId="180" fontId="8" fillId="0" borderId="12" xfId="65" applyNumberFormat="1" applyFont="1" applyBorder="1" applyAlignment="1">
      <alignment vertical="center"/>
      <protection/>
    </xf>
    <xf numFmtId="180" fontId="8" fillId="0" borderId="12" xfId="65" applyNumberFormat="1" applyFont="1" applyFill="1" applyBorder="1" applyAlignment="1">
      <alignment vertical="center"/>
      <protection/>
    </xf>
    <xf numFmtId="180" fontId="8" fillId="0" borderId="13" xfId="65" applyNumberFormat="1" applyFont="1" applyFill="1" applyBorder="1" applyAlignment="1">
      <alignment vertical="center"/>
      <protection/>
    </xf>
    <xf numFmtId="0" fontId="6" fillId="0" borderId="0" xfId="65" applyFont="1" applyBorder="1" applyAlignment="1">
      <alignment vertical="center"/>
      <protection/>
    </xf>
    <xf numFmtId="0" fontId="6" fillId="0" borderId="0" xfId="65" applyFont="1" applyAlignment="1">
      <alignment vertical="center"/>
      <protection/>
    </xf>
    <xf numFmtId="0" fontId="6" fillId="0" borderId="0" xfId="65" applyFont="1">
      <alignment/>
      <protection/>
    </xf>
    <xf numFmtId="0" fontId="6" fillId="0" borderId="0" xfId="65" applyFont="1" applyAlignment="1">
      <alignment horizontal="right" vertical="center"/>
      <protection/>
    </xf>
    <xf numFmtId="180" fontId="0" fillId="0" borderId="0" xfId="65" applyNumberFormat="1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7" fillId="0" borderId="20" xfId="65" applyFont="1" applyBorder="1" applyAlignment="1">
      <alignment horizontal="center" vertical="center"/>
      <protection/>
    </xf>
    <xf numFmtId="0" fontId="7" fillId="0" borderId="21" xfId="65" applyFont="1" applyBorder="1" applyAlignment="1">
      <alignment horizontal="center" vertical="center"/>
      <protection/>
    </xf>
    <xf numFmtId="41" fontId="7" fillId="0" borderId="15" xfId="65" applyNumberFormat="1" applyFont="1" applyBorder="1" applyAlignment="1">
      <alignment horizontal="right" vertical="center"/>
      <protection/>
    </xf>
    <xf numFmtId="41" fontId="7" fillId="0" borderId="14" xfId="65" applyNumberFormat="1" applyFont="1" applyBorder="1" applyAlignment="1">
      <alignment horizontal="right" vertical="center"/>
      <protection/>
    </xf>
    <xf numFmtId="43" fontId="7" fillId="0" borderId="14" xfId="65" applyNumberFormat="1" applyFont="1" applyBorder="1" applyAlignment="1">
      <alignment horizontal="right" vertical="center"/>
      <protection/>
    </xf>
    <xf numFmtId="41" fontId="7" fillId="0" borderId="0" xfId="65" applyNumberFormat="1" applyFont="1" applyBorder="1" applyAlignment="1">
      <alignment horizontal="right" vertical="center"/>
      <protection/>
    </xf>
    <xf numFmtId="43" fontId="7" fillId="0" borderId="0" xfId="65" applyNumberFormat="1" applyFont="1" applyBorder="1" applyAlignment="1">
      <alignment horizontal="right" vertical="center"/>
      <protection/>
    </xf>
    <xf numFmtId="43" fontId="7" fillId="0" borderId="15" xfId="65" applyNumberFormat="1" applyFont="1" applyBorder="1" applyAlignment="1">
      <alignment horizontal="right" vertical="center"/>
      <protection/>
    </xf>
    <xf numFmtId="43" fontId="7" fillId="0" borderId="16" xfId="65" applyNumberFormat="1" applyFont="1" applyBorder="1" applyAlignment="1">
      <alignment horizontal="right" vertical="center"/>
      <protection/>
    </xf>
    <xf numFmtId="41" fontId="8" fillId="0" borderId="12" xfId="65" applyNumberFormat="1" applyFont="1" applyFill="1" applyBorder="1" applyAlignment="1">
      <alignment horizontal="right" vertical="center"/>
      <protection/>
    </xf>
    <xf numFmtId="181" fontId="8" fillId="0" borderId="12" xfId="65" applyNumberFormat="1" applyFont="1" applyFill="1" applyBorder="1" applyAlignment="1">
      <alignment horizontal="right" vertical="center"/>
      <protection/>
    </xf>
    <xf numFmtId="43" fontId="8" fillId="0" borderId="13" xfId="65" applyNumberFormat="1" applyFont="1" applyFill="1" applyBorder="1" applyAlignment="1">
      <alignment horizontal="right" vertical="center"/>
      <protection/>
    </xf>
    <xf numFmtId="0" fontId="0" fillId="0" borderId="10" xfId="65" applyFont="1" applyBorder="1">
      <alignment/>
      <protection/>
    </xf>
    <xf numFmtId="0" fontId="7" fillId="0" borderId="18" xfId="65" applyFont="1" applyBorder="1" applyAlignment="1">
      <alignment horizontal="right" vertical="center"/>
      <protection/>
    </xf>
    <xf numFmtId="0" fontId="7" fillId="0" borderId="17" xfId="65" applyFont="1" applyBorder="1" applyAlignment="1">
      <alignment vertical="center"/>
      <protection/>
    </xf>
    <xf numFmtId="183" fontId="7" fillId="0" borderId="16" xfId="65" applyNumberFormat="1" applyFont="1" applyBorder="1" applyAlignment="1">
      <alignment vertical="center"/>
      <protection/>
    </xf>
    <xf numFmtId="182" fontId="7" fillId="0" borderId="16" xfId="65" applyNumberFormat="1" applyFont="1" applyBorder="1" applyAlignment="1">
      <alignment vertical="center"/>
      <protection/>
    </xf>
    <xf numFmtId="183" fontId="7" fillId="0" borderId="15" xfId="65" applyNumberFormat="1" applyFont="1" applyBorder="1" applyAlignment="1">
      <alignment vertical="center"/>
      <protection/>
    </xf>
    <xf numFmtId="182" fontId="7" fillId="0" borderId="15" xfId="65" applyNumberFormat="1" applyFont="1" applyBorder="1" applyAlignment="1">
      <alignment vertical="center"/>
      <protection/>
    </xf>
    <xf numFmtId="183" fontId="8" fillId="0" borderId="12" xfId="65" applyNumberFormat="1" applyFont="1" applyFill="1" applyBorder="1" applyAlignment="1">
      <alignment vertical="center"/>
      <protection/>
    </xf>
    <xf numFmtId="182" fontId="8" fillId="0" borderId="12" xfId="65" applyNumberFormat="1" applyFont="1" applyFill="1" applyBorder="1" applyAlignment="1">
      <alignment vertical="center"/>
      <protection/>
    </xf>
    <xf numFmtId="182" fontId="8" fillId="0" borderId="13" xfId="65" applyNumberFormat="1" applyFont="1" applyFill="1" applyBorder="1" applyAlignment="1">
      <alignment vertical="center"/>
      <protection/>
    </xf>
    <xf numFmtId="0" fontId="6" fillId="0" borderId="0" xfId="65" applyFont="1" applyBorder="1" applyAlignment="1">
      <alignment horizontal="right" vertical="center"/>
      <protection/>
    </xf>
    <xf numFmtId="0" fontId="5" fillId="0" borderId="0" xfId="79" applyFont="1" applyBorder="1" applyAlignment="1">
      <alignment vertical="center"/>
      <protection/>
    </xf>
    <xf numFmtId="0" fontId="0" fillId="0" borderId="0" xfId="79" applyFont="1" applyBorder="1" applyAlignment="1">
      <alignment/>
      <protection/>
    </xf>
    <xf numFmtId="0" fontId="53" fillId="0" borderId="0" xfId="79" applyFont="1" applyAlignment="1">
      <alignment/>
      <protection/>
    </xf>
    <xf numFmtId="0" fontId="54" fillId="0" borderId="0" xfId="79" applyFont="1" applyAlignment="1">
      <alignment horizontal="right"/>
      <protection/>
    </xf>
    <xf numFmtId="0" fontId="5" fillId="0" borderId="10" xfId="79" applyFont="1" applyBorder="1" applyAlignment="1">
      <alignment vertical="center"/>
      <protection/>
    </xf>
    <xf numFmtId="0" fontId="0" fillId="0" borderId="10" xfId="79" applyFont="1" applyBorder="1" applyAlignment="1">
      <alignment vertical="center"/>
      <protection/>
    </xf>
    <xf numFmtId="0" fontId="53" fillId="0" borderId="10" xfId="79" applyFont="1" applyBorder="1">
      <alignment/>
      <protection/>
    </xf>
    <xf numFmtId="0" fontId="6" fillId="0" borderId="10" xfId="79" applyFont="1" applyBorder="1" applyAlignment="1">
      <alignment horizontal="right" vertical="center"/>
      <protection/>
    </xf>
    <xf numFmtId="0" fontId="6" fillId="0" borderId="0" xfId="79" applyFont="1" applyBorder="1" applyAlignment="1">
      <alignment horizontal="right" vertical="center"/>
      <protection/>
    </xf>
    <xf numFmtId="0" fontId="6" fillId="0" borderId="11" xfId="79" applyFont="1" applyBorder="1" applyAlignment="1">
      <alignment horizontal="left" vertical="center"/>
      <protection/>
    </xf>
    <xf numFmtId="0" fontId="7" fillId="0" borderId="0" xfId="79" applyFont="1" applyBorder="1" applyAlignment="1">
      <alignment horizontal="distributed" vertical="center"/>
      <protection/>
    </xf>
    <xf numFmtId="176" fontId="7" fillId="0" borderId="15" xfId="79" applyNumberFormat="1" applyFont="1" applyBorder="1" applyAlignment="1">
      <alignment vertical="center"/>
      <protection/>
    </xf>
    <xf numFmtId="176" fontId="7" fillId="0" borderId="16" xfId="79" applyNumberFormat="1" applyFont="1" applyBorder="1" applyAlignment="1">
      <alignment vertical="center"/>
      <protection/>
    </xf>
    <xf numFmtId="176" fontId="7" fillId="0" borderId="0" xfId="79" applyNumberFormat="1" applyFont="1" applyBorder="1" applyAlignment="1">
      <alignment vertical="center"/>
      <protection/>
    </xf>
    <xf numFmtId="176" fontId="0" fillId="0" borderId="0" xfId="65" applyNumberFormat="1" applyFont="1">
      <alignment/>
      <protection/>
    </xf>
    <xf numFmtId="0" fontId="7" fillId="0" borderId="14" xfId="79" applyFont="1" applyBorder="1" applyAlignment="1">
      <alignment horizontal="distributed" vertical="center"/>
      <protection/>
    </xf>
    <xf numFmtId="0" fontId="8" fillId="0" borderId="17" xfId="79" applyFont="1" applyBorder="1" applyAlignment="1">
      <alignment horizontal="distributed" vertical="center"/>
      <protection/>
    </xf>
    <xf numFmtId="176" fontId="8" fillId="0" borderId="12" xfId="79" applyNumberFormat="1" applyFont="1" applyBorder="1" applyAlignment="1">
      <alignment vertical="center"/>
      <protection/>
    </xf>
    <xf numFmtId="176" fontId="8" fillId="0" borderId="13" xfId="79" applyNumberFormat="1" applyFont="1" applyBorder="1" applyAlignment="1">
      <alignment vertical="center"/>
      <protection/>
    </xf>
    <xf numFmtId="0" fontId="6" fillId="0" borderId="0" xfId="79" applyFont="1" applyBorder="1" applyAlignment="1">
      <alignment vertical="center"/>
      <protection/>
    </xf>
    <xf numFmtId="0" fontId="6" fillId="0" borderId="0" xfId="79" applyFont="1" applyAlignment="1">
      <alignment vertical="center"/>
      <protection/>
    </xf>
    <xf numFmtId="0" fontId="6" fillId="0" borderId="0" xfId="79" applyFont="1" applyAlignment="1">
      <alignment horizontal="right" vertical="center"/>
      <protection/>
    </xf>
    <xf numFmtId="0" fontId="53" fillId="0" borderId="0" xfId="79" applyFont="1">
      <alignment/>
      <protection/>
    </xf>
    <xf numFmtId="0" fontId="6" fillId="0" borderId="0" xfId="65" applyFont="1" applyAlignment="1">
      <alignment horizontal="right"/>
      <protection/>
    </xf>
    <xf numFmtId="0" fontId="55" fillId="0" borderId="24" xfId="65" applyFont="1" applyBorder="1">
      <alignment/>
      <protection/>
    </xf>
    <xf numFmtId="0" fontId="7" fillId="0" borderId="22" xfId="65" applyFont="1" applyBorder="1" applyAlignment="1">
      <alignment horizontal="centerContinuous" vertical="center"/>
      <protection/>
    </xf>
    <xf numFmtId="0" fontId="0" fillId="0" borderId="19" xfId="65" applyFont="1" applyBorder="1" applyAlignment="1">
      <alignment horizontal="centerContinuous" vertical="center"/>
      <protection/>
    </xf>
    <xf numFmtId="0" fontId="8" fillId="0" borderId="22" xfId="65" applyFont="1" applyBorder="1" applyAlignment="1">
      <alignment horizontal="centerContinuous" vertical="center"/>
      <protection/>
    </xf>
    <xf numFmtId="0" fontId="7" fillId="0" borderId="11" xfId="65" applyFont="1" applyBorder="1">
      <alignment/>
      <protection/>
    </xf>
    <xf numFmtId="0" fontId="6" fillId="0" borderId="20" xfId="65" applyFont="1" applyBorder="1" applyAlignment="1">
      <alignment horizontal="center" vertical="center"/>
      <protection/>
    </xf>
    <xf numFmtId="0" fontId="6" fillId="0" borderId="21" xfId="65" applyFont="1" applyBorder="1" applyAlignment="1">
      <alignment horizontal="center" vertical="center"/>
      <protection/>
    </xf>
    <xf numFmtId="41" fontId="7" fillId="0" borderId="27" xfId="49" applyNumberFormat="1" applyFont="1" applyBorder="1" applyAlignment="1">
      <alignment vertical="center"/>
    </xf>
    <xf numFmtId="41" fontId="8" fillId="0" borderId="27" xfId="49" applyNumberFormat="1" applyFont="1" applyBorder="1" applyAlignment="1">
      <alignment vertical="center"/>
    </xf>
    <xf numFmtId="41" fontId="8" fillId="0" borderId="26" xfId="49" applyNumberFormat="1" applyFont="1" applyBorder="1" applyAlignment="1">
      <alignment vertical="center"/>
    </xf>
    <xf numFmtId="41" fontId="5" fillId="0" borderId="0" xfId="65" applyNumberFormat="1" applyFont="1" applyAlignment="1">
      <alignment vertical="center"/>
      <protection/>
    </xf>
    <xf numFmtId="0" fontId="8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vertical="center"/>
      <protection/>
    </xf>
    <xf numFmtId="41" fontId="0" fillId="0" borderId="0" xfId="65" applyNumberFormat="1" applyFont="1" applyAlignment="1">
      <alignment vertical="center"/>
      <protection/>
    </xf>
    <xf numFmtId="0" fontId="7" fillId="0" borderId="0" xfId="65" applyFont="1" applyBorder="1" applyAlignment="1">
      <alignment horizontal="distributed" vertical="center"/>
      <protection/>
    </xf>
    <xf numFmtId="0" fontId="0" fillId="0" borderId="0" xfId="65" applyFont="1" applyFill="1" applyAlignment="1">
      <alignment vertical="center"/>
      <protection/>
    </xf>
    <xf numFmtId="41" fontId="8" fillId="0" borderId="0" xfId="49" applyNumberFormat="1" applyFont="1" applyFill="1" applyBorder="1" applyAlignment="1">
      <alignment vertical="center"/>
    </xf>
    <xf numFmtId="41" fontId="7" fillId="0" borderId="0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41" fontId="8" fillId="0" borderId="16" xfId="49" applyNumberFormat="1" applyFont="1" applyBorder="1" applyAlignment="1">
      <alignment vertical="center"/>
    </xf>
    <xf numFmtId="41" fontId="8" fillId="0" borderId="15" xfId="49" applyNumberFormat="1" applyFont="1" applyFill="1" applyBorder="1" applyAlignment="1">
      <alignment vertical="center"/>
    </xf>
    <xf numFmtId="41" fontId="7" fillId="0" borderId="12" xfId="49" applyNumberFormat="1" applyFont="1" applyBorder="1" applyAlignment="1">
      <alignment horizontal="right" vertical="center"/>
    </xf>
    <xf numFmtId="41" fontId="7" fillId="0" borderId="11" xfId="49" applyNumberFormat="1" applyFont="1" applyBorder="1" applyAlignment="1">
      <alignment horizontal="right" vertical="center"/>
    </xf>
    <xf numFmtId="41" fontId="8" fillId="0" borderId="11" xfId="49" applyNumberFormat="1" applyFont="1" applyBorder="1" applyAlignment="1">
      <alignment horizontal="right" vertical="center"/>
    </xf>
    <xf numFmtId="0" fontId="6" fillId="0" borderId="0" xfId="65" applyFont="1" applyBorder="1">
      <alignment/>
      <protection/>
    </xf>
    <xf numFmtId="38" fontId="6" fillId="0" borderId="0" xfId="65" applyNumberFormat="1" applyFont="1">
      <alignment/>
      <protection/>
    </xf>
    <xf numFmtId="0" fontId="0" fillId="0" borderId="0" xfId="84" applyFont="1" applyAlignment="1">
      <alignment vertical="center"/>
      <protection/>
    </xf>
    <xf numFmtId="0" fontId="6" fillId="0" borderId="0" xfId="84" applyFont="1" applyAlignment="1">
      <alignment horizontal="right" vertical="center"/>
      <protection/>
    </xf>
    <xf numFmtId="38" fontId="7" fillId="0" borderId="31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49" fontId="7" fillId="0" borderId="0" xfId="0" applyNumberFormat="1" applyFont="1" applyAlignment="1">
      <alignment horizontal="distributed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3" fontId="7" fillId="0" borderId="15" xfId="68" applyNumberFormat="1" applyFont="1" applyFill="1" applyBorder="1" applyAlignment="1">
      <alignment vertical="center"/>
      <protection/>
    </xf>
    <xf numFmtId="3" fontId="7" fillId="0" borderId="0" xfId="68" applyNumberFormat="1" applyFont="1" applyFill="1" applyBorder="1" applyAlignment="1">
      <alignment vertical="center"/>
      <protection/>
    </xf>
    <xf numFmtId="3" fontId="7" fillId="0" borderId="14" xfId="68" applyNumberFormat="1" applyFont="1" applyFill="1" applyBorder="1" applyAlignment="1">
      <alignment vertical="center"/>
      <protection/>
    </xf>
    <xf numFmtId="3" fontId="7" fillId="0" borderId="16" xfId="68" applyNumberFormat="1" applyFont="1" applyFill="1" applyBorder="1" applyAlignment="1">
      <alignment vertical="center"/>
      <protection/>
    </xf>
    <xf numFmtId="3" fontId="8" fillId="0" borderId="12" xfId="68" applyNumberFormat="1" applyFont="1" applyFill="1" applyBorder="1" applyAlignment="1">
      <alignment vertical="center"/>
      <protection/>
    </xf>
    <xf numFmtId="3" fontId="8" fillId="0" borderId="13" xfId="68" applyNumberFormat="1" applyFont="1" applyFill="1" applyBorder="1" applyAlignment="1">
      <alignment vertical="center"/>
      <protection/>
    </xf>
    <xf numFmtId="0" fontId="7" fillId="0" borderId="0" xfId="8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38" fontId="7" fillId="0" borderId="16" xfId="49" applyFont="1" applyBorder="1" applyAlignment="1">
      <alignment horizontal="distributed" vertical="center" indent="1"/>
    </xf>
    <xf numFmtId="38" fontId="7" fillId="0" borderId="13" xfId="49" applyFont="1" applyBorder="1" applyAlignment="1">
      <alignment horizontal="distributed" vertical="center" indent="1"/>
    </xf>
    <xf numFmtId="38" fontId="7" fillId="0" borderId="0" xfId="49" applyFont="1" applyBorder="1" applyAlignment="1">
      <alignment horizontal="distributed" vertical="center" indent="1"/>
    </xf>
    <xf numFmtId="38" fontId="7" fillId="0" borderId="11" xfId="49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7" xfId="82" applyFont="1" applyBorder="1" applyAlignment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73" applyFont="1" applyFill="1" applyBorder="1" applyAlignment="1">
      <alignment horizontal="right" vertical="center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26" xfId="82" applyFont="1" applyBorder="1" applyAlignment="1">
      <alignment horizontal="center" vertical="center"/>
      <protection/>
    </xf>
    <xf numFmtId="0" fontId="20" fillId="0" borderId="0" xfId="83" applyFont="1" applyAlignment="1">
      <alignment vertical="center"/>
      <protection/>
    </xf>
    <xf numFmtId="0" fontId="7" fillId="0" borderId="13" xfId="82" applyFont="1" applyBorder="1" applyAlignment="1">
      <alignment horizontal="center" vertical="center" wrapText="1"/>
      <protection/>
    </xf>
    <xf numFmtId="0" fontId="7" fillId="0" borderId="0" xfId="83" applyFont="1" applyAlignment="1">
      <alignment vertical="center" shrinkToFit="1"/>
      <protection/>
    </xf>
    <xf numFmtId="0" fontId="20" fillId="0" borderId="0" xfId="83" applyFont="1" applyAlignment="1">
      <alignment vertical="center" shrinkToFit="1"/>
      <protection/>
    </xf>
    <xf numFmtId="0" fontId="7" fillId="0" borderId="0" xfId="65" applyFont="1" applyBorder="1" applyAlignment="1">
      <alignment vertical="top"/>
      <protection/>
    </xf>
    <xf numFmtId="0" fontId="7" fillId="0" borderId="0" xfId="65" applyFont="1" applyBorder="1" applyAlignment="1">
      <alignment horizontal="distributed" vertical="top"/>
      <protection/>
    </xf>
    <xf numFmtId="41" fontId="7" fillId="0" borderId="15" xfId="49" applyNumberFormat="1" applyFont="1" applyBorder="1" applyAlignment="1">
      <alignment vertical="top"/>
    </xf>
    <xf numFmtId="41" fontId="7" fillId="0" borderId="0" xfId="49" applyNumberFormat="1" applyFont="1" applyBorder="1" applyAlignment="1">
      <alignment vertical="top"/>
    </xf>
    <xf numFmtId="41" fontId="8" fillId="0" borderId="15" xfId="49" applyNumberFormat="1" applyFont="1" applyBorder="1" applyAlignment="1">
      <alignment vertical="top"/>
    </xf>
    <xf numFmtId="41" fontId="8" fillId="0" borderId="0" xfId="49" applyNumberFormat="1" applyFont="1" applyBorder="1" applyAlignment="1">
      <alignment vertical="top"/>
    </xf>
    <xf numFmtId="0" fontId="0" fillId="0" borderId="0" xfId="65" applyFont="1" applyAlignment="1">
      <alignment vertical="top"/>
      <protection/>
    </xf>
    <xf numFmtId="0" fontId="7" fillId="0" borderId="0" xfId="65" applyFont="1" applyBorder="1" applyAlignment="1">
      <alignment/>
      <protection/>
    </xf>
    <xf numFmtId="0" fontId="7" fillId="0" borderId="0" xfId="65" applyFont="1" applyBorder="1" applyAlignment="1">
      <alignment horizontal="distributed"/>
      <protection/>
    </xf>
    <xf numFmtId="41" fontId="7" fillId="0" borderId="15" xfId="49" applyNumberFormat="1" applyFont="1" applyBorder="1" applyAlignment="1">
      <alignment/>
    </xf>
    <xf numFmtId="41" fontId="7" fillId="0" borderId="0" xfId="49" applyNumberFormat="1" applyFont="1" applyBorder="1" applyAlignment="1">
      <alignment/>
    </xf>
    <xf numFmtId="41" fontId="8" fillId="0" borderId="15" xfId="49" applyNumberFormat="1" applyFont="1" applyBorder="1" applyAlignment="1">
      <alignment/>
    </xf>
    <xf numFmtId="41" fontId="8" fillId="0" borderId="0" xfId="49" applyNumberFormat="1" applyFont="1" applyBorder="1" applyAlignment="1">
      <alignment/>
    </xf>
    <xf numFmtId="0" fontId="7" fillId="0" borderId="24" xfId="65" applyFont="1" applyBorder="1" applyAlignment="1">
      <alignment horizontal="right" vertical="center"/>
      <protection/>
    </xf>
    <xf numFmtId="0" fontId="57" fillId="0" borderId="0" xfId="61" applyFont="1" applyAlignment="1">
      <alignment horizontal="center"/>
      <protection/>
    </xf>
    <xf numFmtId="0" fontId="57" fillId="0" borderId="0" xfId="61" applyFont="1" applyBorder="1" applyAlignment="1">
      <alignment horizontal="center"/>
      <protection/>
    </xf>
    <xf numFmtId="0" fontId="58" fillId="0" borderId="0" xfId="61" applyFont="1" applyAlignment="1">
      <alignment horizontal="left" indent="1"/>
      <protection/>
    </xf>
    <xf numFmtId="0" fontId="58" fillId="0" borderId="0" xfId="61" applyFont="1">
      <alignment/>
      <protection/>
    </xf>
    <xf numFmtId="0" fontId="59" fillId="0" borderId="0" xfId="61" applyFont="1" applyBorder="1" applyAlignment="1">
      <alignment horizontal="centerContinuous" vertical="center"/>
      <protection/>
    </xf>
    <xf numFmtId="0" fontId="60" fillId="0" borderId="0" xfId="61" applyFont="1" applyBorder="1" applyAlignment="1">
      <alignment horizontal="centerContinuous" vertical="center"/>
      <protection/>
    </xf>
    <xf numFmtId="0" fontId="57" fillId="0" borderId="0" xfId="61" applyFont="1" applyBorder="1" applyAlignment="1">
      <alignment horizontal="center" vertical="center"/>
      <protection/>
    </xf>
    <xf numFmtId="0" fontId="61" fillId="0" borderId="0" xfId="61" applyFont="1" applyBorder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0" fontId="57" fillId="0" borderId="0" xfId="61" applyFont="1" applyFill="1" applyBorder="1" applyAlignment="1">
      <alignment vertical="center"/>
      <protection/>
    </xf>
    <xf numFmtId="0" fontId="58" fillId="0" borderId="0" xfId="61" applyFont="1" applyFill="1" applyBorder="1" applyAlignment="1">
      <alignment horizontal="left" vertical="center" indent="1"/>
      <protection/>
    </xf>
    <xf numFmtId="0" fontId="58" fillId="0" borderId="0" xfId="61" applyFont="1" applyFill="1">
      <alignment/>
      <protection/>
    </xf>
    <xf numFmtId="0" fontId="58" fillId="0" borderId="0" xfId="0" applyFont="1" applyBorder="1" applyAlignment="1">
      <alignment/>
    </xf>
    <xf numFmtId="0" fontId="58" fillId="0" borderId="20" xfId="61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58" fillId="0" borderId="21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indent="1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indent="1"/>
    </xf>
    <xf numFmtId="0" fontId="58" fillId="0" borderId="34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 indent="1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left" indent="1"/>
    </xf>
    <xf numFmtId="0" fontId="58" fillId="0" borderId="21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6" xfId="67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7" fillId="0" borderId="15" xfId="67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27" xfId="68" applyFont="1" applyBorder="1" applyAlignment="1">
      <alignment vertical="center" textRotation="255"/>
      <protection/>
    </xf>
    <xf numFmtId="0" fontId="7" fillId="0" borderId="12" xfId="0" applyFont="1" applyBorder="1" applyAlignment="1">
      <alignment vertical="center" textRotation="255"/>
    </xf>
    <xf numFmtId="0" fontId="7" fillId="0" borderId="27" xfId="68" applyFont="1" applyBorder="1" applyAlignment="1">
      <alignment horizontal="center" vertical="center" textRotation="255"/>
      <protection/>
    </xf>
    <xf numFmtId="0" fontId="0" fillId="0" borderId="12" xfId="0" applyFont="1" applyBorder="1" applyAlignment="1">
      <alignment horizontal="center" vertical="center" textRotation="255"/>
    </xf>
    <xf numFmtId="38" fontId="7" fillId="0" borderId="33" xfId="49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/>
    </xf>
    <xf numFmtId="38" fontId="8" fillId="0" borderId="30" xfId="49" applyFont="1" applyBorder="1" applyAlignment="1">
      <alignment horizontal="center" vertical="center"/>
    </xf>
    <xf numFmtId="38" fontId="8" fillId="0" borderId="13" xfId="49" applyFont="1" applyBorder="1" applyAlignment="1">
      <alignment horizontal="center" vertical="center"/>
    </xf>
    <xf numFmtId="38" fontId="7" fillId="0" borderId="30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7" fillId="0" borderId="28" xfId="0" applyFont="1" applyFill="1" applyBorder="1" applyAlignment="1">
      <alignment horizontal="center" vertical="distributed" textRotation="255"/>
    </xf>
    <xf numFmtId="0" fontId="7" fillId="0" borderId="14" xfId="0" applyFont="1" applyFill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0" fontId="0" fillId="0" borderId="17" xfId="0" applyFont="1" applyBorder="1" applyAlignment="1">
      <alignment horizontal="center" vertical="distributed" textRotation="255"/>
    </xf>
    <xf numFmtId="0" fontId="7" fillId="0" borderId="27" xfId="0" applyFont="1" applyBorder="1" applyAlignment="1">
      <alignment horizontal="distributed" vertical="center"/>
    </xf>
    <xf numFmtId="0" fontId="0" fillId="0" borderId="12" xfId="0" applyBorder="1" applyAlignment="1">
      <alignment/>
    </xf>
    <xf numFmtId="0" fontId="7" fillId="0" borderId="2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7" fillId="0" borderId="33" xfId="69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7" fillId="0" borderId="22" xfId="69" applyFont="1" applyBorder="1" applyAlignment="1">
      <alignment horizontal="center" vertical="center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/>
    </xf>
    <xf numFmtId="0" fontId="46" fillId="0" borderId="3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shrinkToFit="1"/>
    </xf>
    <xf numFmtId="0" fontId="7" fillId="0" borderId="33" xfId="71" applyFont="1" applyFill="1" applyBorder="1" applyAlignment="1">
      <alignment horizontal="center" vertical="center"/>
      <protection/>
    </xf>
    <xf numFmtId="0" fontId="7" fillId="0" borderId="12" xfId="71" applyFont="1" applyFill="1" applyBorder="1" applyAlignment="1">
      <alignment horizontal="center" vertical="center"/>
      <protection/>
    </xf>
    <xf numFmtId="0" fontId="7" fillId="0" borderId="30" xfId="71" applyFont="1" applyFill="1" applyBorder="1" applyAlignment="1">
      <alignment horizontal="center" vertical="center"/>
      <protection/>
    </xf>
    <xf numFmtId="0" fontId="7" fillId="0" borderId="13" xfId="71" applyFont="1" applyFill="1" applyBorder="1" applyAlignment="1">
      <alignment horizontal="center" vertical="center"/>
      <protection/>
    </xf>
    <xf numFmtId="0" fontId="7" fillId="0" borderId="33" xfId="72" applyFont="1" applyFill="1" applyBorder="1" applyAlignment="1">
      <alignment horizontal="center" vertical="center"/>
      <protection/>
    </xf>
    <xf numFmtId="0" fontId="7" fillId="0" borderId="12" xfId="72" applyFont="1" applyFill="1" applyBorder="1" applyAlignment="1">
      <alignment horizontal="center" vertical="center"/>
      <protection/>
    </xf>
    <xf numFmtId="0" fontId="7" fillId="0" borderId="30" xfId="74" applyFont="1" applyFill="1" applyBorder="1" applyAlignment="1">
      <alignment horizontal="center" vertical="center"/>
      <protection/>
    </xf>
    <xf numFmtId="0" fontId="7" fillId="0" borderId="13" xfId="74" applyFont="1" applyFill="1" applyBorder="1" applyAlignment="1">
      <alignment horizontal="center" vertical="center"/>
      <protection/>
    </xf>
    <xf numFmtId="0" fontId="7" fillId="0" borderId="33" xfId="75" applyFont="1" applyFill="1" applyBorder="1" applyAlignment="1">
      <alignment horizontal="center" vertical="center"/>
      <protection/>
    </xf>
    <xf numFmtId="0" fontId="7" fillId="0" borderId="12" xfId="75" applyFont="1" applyFill="1" applyBorder="1" applyAlignment="1">
      <alignment horizontal="center" vertical="center"/>
      <protection/>
    </xf>
    <xf numFmtId="0" fontId="7" fillId="0" borderId="30" xfId="75" applyFont="1" applyFill="1" applyBorder="1" applyAlignment="1">
      <alignment horizontal="center" vertical="center"/>
      <protection/>
    </xf>
    <xf numFmtId="0" fontId="7" fillId="0" borderId="13" xfId="75" applyFont="1" applyFill="1" applyBorder="1" applyAlignment="1">
      <alignment horizontal="center" vertical="center"/>
      <protection/>
    </xf>
    <xf numFmtId="0" fontId="7" fillId="0" borderId="33" xfId="77" applyFont="1" applyFill="1" applyBorder="1" applyAlignment="1">
      <alignment horizontal="center" vertical="center"/>
      <protection/>
    </xf>
    <xf numFmtId="0" fontId="7" fillId="0" borderId="12" xfId="77" applyFont="1" applyFill="1" applyBorder="1" applyAlignment="1">
      <alignment horizontal="center" vertical="center"/>
      <protection/>
    </xf>
    <xf numFmtId="0" fontId="6" fillId="0" borderId="29" xfId="77" applyFont="1" applyBorder="1" applyAlignment="1">
      <alignment horizontal="right" vertical="center"/>
      <protection/>
    </xf>
    <xf numFmtId="0" fontId="0" fillId="0" borderId="29" xfId="0" applyFont="1" applyBorder="1" applyAlignment="1">
      <alignment/>
    </xf>
    <xf numFmtId="0" fontId="7" fillId="0" borderId="33" xfId="76" applyFont="1" applyFill="1" applyBorder="1" applyAlignment="1">
      <alignment horizontal="center" vertical="center"/>
      <protection/>
    </xf>
    <xf numFmtId="0" fontId="7" fillId="0" borderId="12" xfId="76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18" xfId="80" applyFont="1" applyBorder="1" applyAlignment="1">
      <alignment horizontal="right" vertical="center"/>
      <protection/>
    </xf>
    <xf numFmtId="0" fontId="7" fillId="0" borderId="22" xfId="80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7" fillId="0" borderId="30" xfId="80" applyFont="1" applyBorder="1" applyAlignment="1">
      <alignment horizontal="center" vertical="distributed" textRotation="255"/>
      <protection/>
    </xf>
    <xf numFmtId="0" fontId="7" fillId="0" borderId="16" xfId="80" applyFont="1" applyBorder="1" applyAlignment="1">
      <alignment horizontal="center" vertical="distributed" textRotation="255"/>
      <protection/>
    </xf>
    <xf numFmtId="0" fontId="7" fillId="0" borderId="33" xfId="80" applyFont="1" applyBorder="1" applyAlignment="1">
      <alignment horizontal="center" vertical="distributed" textRotation="255"/>
      <protection/>
    </xf>
    <xf numFmtId="0" fontId="7" fillId="0" borderId="15" xfId="80" applyFont="1" applyBorder="1" applyAlignment="1">
      <alignment horizontal="center" vertical="distributed" textRotation="255"/>
      <protection/>
    </xf>
    <xf numFmtId="0" fontId="7" fillId="0" borderId="33" xfId="83" applyFont="1" applyBorder="1" applyAlignment="1">
      <alignment horizontal="center" vertical="center"/>
      <protection/>
    </xf>
    <xf numFmtId="0" fontId="20" fillId="0" borderId="12" xfId="83" applyFont="1" applyBorder="1" applyAlignment="1">
      <alignment horizontal="center" vertical="center"/>
      <protection/>
    </xf>
    <xf numFmtId="0" fontId="7" fillId="0" borderId="30" xfId="83" applyFont="1" applyBorder="1" applyAlignment="1">
      <alignment horizontal="center" vertical="center"/>
      <protection/>
    </xf>
    <xf numFmtId="0" fontId="7" fillId="0" borderId="13" xfId="83" applyFont="1" applyBorder="1" applyAlignment="1">
      <alignment horizontal="center" vertical="center"/>
      <protection/>
    </xf>
    <xf numFmtId="0" fontId="7" fillId="0" borderId="12" xfId="83" applyFont="1" applyBorder="1" applyAlignment="1">
      <alignment horizontal="center" vertical="center"/>
      <protection/>
    </xf>
    <xf numFmtId="0" fontId="7" fillId="0" borderId="33" xfId="83" applyFont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30" xfId="83" applyFont="1" applyBorder="1" applyAlignment="1">
      <alignment horizontal="center" vertical="center" wrapText="1"/>
      <protection/>
    </xf>
    <xf numFmtId="0" fontId="7" fillId="0" borderId="13" xfId="83" applyFont="1" applyBorder="1" applyAlignment="1">
      <alignment horizontal="center" vertical="center" wrapText="1"/>
      <protection/>
    </xf>
    <xf numFmtId="180" fontId="7" fillId="0" borderId="33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0" fontId="7" fillId="0" borderId="22" xfId="82" applyFont="1" applyBorder="1" applyAlignment="1">
      <alignment horizontal="center" vertical="center"/>
      <protection/>
    </xf>
    <xf numFmtId="0" fontId="7" fillId="0" borderId="19" xfId="82" applyFont="1" applyBorder="1" applyAlignment="1">
      <alignment horizontal="center" vertical="center"/>
      <protection/>
    </xf>
    <xf numFmtId="0" fontId="7" fillId="0" borderId="23" xfId="82" applyFont="1" applyBorder="1" applyAlignment="1">
      <alignment horizontal="center" vertical="center"/>
      <protection/>
    </xf>
    <xf numFmtId="0" fontId="6" fillId="0" borderId="14" xfId="82" applyFont="1" applyBorder="1" applyAlignment="1">
      <alignment/>
      <protection/>
    </xf>
    <xf numFmtId="0" fontId="6" fillId="0" borderId="17" xfId="0" applyFont="1" applyBorder="1" applyAlignment="1">
      <alignment/>
    </xf>
    <xf numFmtId="0" fontId="7" fillId="0" borderId="27" xfId="82" applyFont="1" applyBorder="1" applyAlignment="1">
      <alignment horizontal="center" vertical="center"/>
      <protection/>
    </xf>
    <xf numFmtId="0" fontId="7" fillId="0" borderId="27" xfId="82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7" fillId="0" borderId="26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33" xfId="63" applyFont="1" applyBorder="1" applyAlignment="1">
      <alignment horizontal="center" vertical="center"/>
      <protection/>
    </xf>
    <xf numFmtId="0" fontId="7" fillId="0" borderId="30" xfId="63" applyFont="1" applyBorder="1" applyAlignment="1">
      <alignment horizontal="center" vertical="center"/>
      <protection/>
    </xf>
    <xf numFmtId="0" fontId="7" fillId="0" borderId="33" xfId="78" applyFont="1" applyBorder="1" applyAlignment="1">
      <alignment horizontal="center" vertical="center"/>
      <protection/>
    </xf>
    <xf numFmtId="0" fontId="7" fillId="0" borderId="12" xfId="78" applyFont="1" applyBorder="1" applyAlignment="1">
      <alignment horizontal="center" vertical="center"/>
      <protection/>
    </xf>
    <xf numFmtId="0" fontId="7" fillId="0" borderId="33" xfId="78" applyFont="1" applyFill="1" applyBorder="1" applyAlignment="1">
      <alignment horizontal="center" vertical="center"/>
      <protection/>
    </xf>
    <xf numFmtId="0" fontId="7" fillId="0" borderId="12" xfId="78" applyFont="1" applyFill="1" applyBorder="1" applyAlignment="1">
      <alignment horizontal="center" vertical="center"/>
      <protection/>
    </xf>
    <xf numFmtId="0" fontId="7" fillId="0" borderId="30" xfId="78" applyFont="1" applyFill="1" applyBorder="1" applyAlignment="1">
      <alignment horizontal="center" vertical="center"/>
      <protection/>
    </xf>
    <xf numFmtId="0" fontId="7" fillId="0" borderId="13" xfId="78" applyFont="1" applyFill="1" applyBorder="1" applyAlignment="1">
      <alignment horizontal="center" vertical="center"/>
      <protection/>
    </xf>
    <xf numFmtId="183" fontId="56" fillId="0" borderId="15" xfId="70" applyNumberFormat="1" applyFont="1" applyFill="1" applyBorder="1" applyAlignment="1">
      <alignment horizontal="center" vertical="center" wrapText="1"/>
      <protection/>
    </xf>
    <xf numFmtId="183" fontId="56" fillId="0" borderId="12" xfId="70" applyNumberFormat="1" applyFont="1" applyFill="1" applyBorder="1" applyAlignment="1">
      <alignment horizontal="center" vertical="center" wrapText="1"/>
      <protection/>
    </xf>
    <xf numFmtId="0" fontId="7" fillId="0" borderId="3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5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7" fillId="0" borderId="33" xfId="64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7" fillId="0" borderId="33" xfId="64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30" xfId="64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7" fillId="0" borderId="30" xfId="64" applyFont="1" applyBorder="1" applyAlignment="1">
      <alignment horizontal="center" vertical="center"/>
      <protection/>
    </xf>
    <xf numFmtId="0" fontId="7" fillId="0" borderId="30" xfId="65" applyFont="1" applyBorder="1" applyAlignment="1">
      <alignment horizontal="center" vertical="center"/>
      <protection/>
    </xf>
    <xf numFmtId="0" fontId="7" fillId="0" borderId="13" xfId="65" applyFont="1" applyBorder="1" applyAlignment="1">
      <alignment horizontal="center" vertical="center"/>
      <protection/>
    </xf>
    <xf numFmtId="0" fontId="7" fillId="0" borderId="33" xfId="65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0" fontId="7" fillId="0" borderId="15" xfId="79" applyFont="1" applyBorder="1" applyAlignment="1">
      <alignment horizontal="center" vertical="center"/>
      <protection/>
    </xf>
    <xf numFmtId="0" fontId="0" fillId="0" borderId="12" xfId="65" applyFont="1" applyBorder="1" applyAlignment="1">
      <alignment horizontal="center" vertical="center"/>
      <protection/>
    </xf>
    <xf numFmtId="0" fontId="7" fillId="0" borderId="16" xfId="79" applyFont="1" applyBorder="1" applyAlignment="1">
      <alignment horizontal="center" vertic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2" xfId="65" applyFont="1" applyBorder="1" applyAlignment="1">
      <alignment vertical="center"/>
      <protection/>
    </xf>
    <xf numFmtId="0" fontId="7" fillId="0" borderId="0" xfId="65" applyFont="1" applyBorder="1" applyAlignment="1">
      <alignment horizontal="distributed" vertical="center"/>
      <protection/>
    </xf>
    <xf numFmtId="0" fontId="7" fillId="0" borderId="14" xfId="65" applyFont="1" applyBorder="1" applyAlignment="1">
      <alignment horizontal="distributed" vertical="center"/>
      <protection/>
    </xf>
    <xf numFmtId="0" fontId="0" fillId="0" borderId="14" xfId="0" applyBorder="1" applyAlignment="1">
      <alignment horizontal="distributed"/>
    </xf>
    <xf numFmtId="0" fontId="7" fillId="0" borderId="29" xfId="65" applyFont="1" applyBorder="1" applyAlignment="1">
      <alignment horizontal="distributed" vertical="center"/>
      <protection/>
    </xf>
    <xf numFmtId="0" fontId="7" fillId="0" borderId="28" xfId="65" applyFont="1" applyBorder="1" applyAlignment="1">
      <alignment horizontal="distributed" vertical="center"/>
      <protection/>
    </xf>
    <xf numFmtId="0" fontId="7" fillId="0" borderId="11" xfId="65" applyFont="1" applyBorder="1" applyAlignment="1">
      <alignment horizontal="distributed" vertical="center"/>
      <protection/>
    </xf>
    <xf numFmtId="0" fontId="7" fillId="0" borderId="17" xfId="65" applyFont="1" applyBorder="1" applyAlignment="1">
      <alignment horizontal="distributed" vertical="center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89" xfId="62"/>
    <cellStyle name="標準_090" xfId="63"/>
    <cellStyle name="標準_091" xfId="64"/>
    <cellStyle name="標準_22数字で見る足立【介護保険課】" xfId="65"/>
    <cellStyle name="標準_8-0111提出用(20年度）（参照）" xfId="66"/>
    <cellStyle name="標準_8-0111提出用(20年度）（参照）_数字で見る足立原稿【中部福祉事務所】" xfId="67"/>
    <cellStyle name="標準_8-25" xfId="68"/>
    <cellStyle name="標準_8-27表(中部高齢)" xfId="69"/>
    <cellStyle name="標準_8-4561(2)" xfId="70"/>
    <cellStyle name="標準_8-52" xfId="71"/>
    <cellStyle name="標準_8-52_私立8-3338" xfId="72"/>
    <cellStyle name="標準_8-53" xfId="73"/>
    <cellStyle name="標準_8-53_私立8-3338" xfId="74"/>
    <cellStyle name="標準_8-53の後①（新規）" xfId="75"/>
    <cellStyle name="標準_8-53の後②（新規）" xfId="76"/>
    <cellStyle name="標準_8-53の後③（新規）" xfId="77"/>
    <cellStyle name="標準_8-67" xfId="78"/>
    <cellStyle name="標準_8-80" xfId="79"/>
    <cellStyle name="標準_Sheet1" xfId="80"/>
    <cellStyle name="標準_高齢サービス課8-2036" xfId="81"/>
    <cellStyle name="標準_児童給付係分／23-8-3943(1)(1)" xfId="82"/>
    <cellStyle name="標準_児童給付係分／23-8-3943(1)(1)_8-4045（児童給付分）" xfId="83"/>
    <cellStyle name="標準_福祉部（レイアウト)(1)" xfId="84"/>
    <cellStyle name="Followed Hyperlink" xfId="85"/>
    <cellStyle name="文書管理システム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28575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1695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28575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57200"/>
          <a:ext cx="1695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28575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57200"/>
          <a:ext cx="1695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28575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609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2105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2085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371975" y="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52425"/>
          <a:ext cx="22860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4371975" y="352425"/>
          <a:ext cx="2428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5715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2057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7324725" y="695325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7324725" y="695325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7324725" y="695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7324725" y="695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5242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200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9527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810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810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810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810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810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152400</xdr:rowOff>
    </xdr:to>
    <xdr:sp>
      <xdr:nvSpPr>
        <xdr:cNvPr id="7" name="Line 7"/>
        <xdr:cNvSpPr>
          <a:spLocks/>
        </xdr:cNvSpPr>
      </xdr:nvSpPr>
      <xdr:spPr>
        <a:xfrm>
          <a:off x="0" y="314325"/>
          <a:ext cx="2952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2</xdr:col>
      <xdr:colOff>1247775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962275" y="32289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9527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676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22383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676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714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42900"/>
          <a:ext cx="9048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33375"/>
          <a:ext cx="895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19050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333375"/>
          <a:ext cx="895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19050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>
          <a:off x="19050" y="333375"/>
          <a:ext cx="895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19050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>
          <a:off x="19050" y="333375"/>
          <a:ext cx="895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504825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504825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361950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962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962025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952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047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2085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790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361950"/>
          <a:ext cx="790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228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028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71475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71475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952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61950"/>
          <a:ext cx="952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61950"/>
          <a:ext cx="952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61950"/>
          <a:ext cx="952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1038225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019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1038225</xdr:colOff>
      <xdr:row>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361950"/>
          <a:ext cx="1019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1038225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>
          <a:off x="9525" y="361950"/>
          <a:ext cx="1019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1038225</xdr:colOff>
      <xdr:row>3</xdr:row>
      <xdr:rowOff>190500</xdr:rowOff>
    </xdr:to>
    <xdr:sp>
      <xdr:nvSpPr>
        <xdr:cNvPr id="4" name="Line 4"/>
        <xdr:cNvSpPr>
          <a:spLocks/>
        </xdr:cNvSpPr>
      </xdr:nvSpPr>
      <xdr:spPr>
        <a:xfrm>
          <a:off x="9525" y="361950"/>
          <a:ext cx="1019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38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038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>
          <a:off x="9525" y="371475"/>
          <a:ext cx="1038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>
      <xdr:nvSpPr>
        <xdr:cNvPr id="4" name="Line 4"/>
        <xdr:cNvSpPr>
          <a:spLocks/>
        </xdr:cNvSpPr>
      </xdr:nvSpPr>
      <xdr:spPr>
        <a:xfrm>
          <a:off x="9525" y="371475"/>
          <a:ext cx="1038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447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0" y="361950"/>
          <a:ext cx="1447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>
          <a:off x="0" y="361950"/>
          <a:ext cx="1447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4" name="Line 4"/>
        <xdr:cNvSpPr>
          <a:spLocks/>
        </xdr:cNvSpPr>
      </xdr:nvSpPr>
      <xdr:spPr>
        <a:xfrm>
          <a:off x="0" y="361950"/>
          <a:ext cx="1447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5" name="Line 5"/>
        <xdr:cNvSpPr>
          <a:spLocks/>
        </xdr:cNvSpPr>
      </xdr:nvSpPr>
      <xdr:spPr>
        <a:xfrm>
          <a:off x="0" y="361950"/>
          <a:ext cx="1447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6" name="Line 6"/>
        <xdr:cNvSpPr>
          <a:spLocks/>
        </xdr:cNvSpPr>
      </xdr:nvSpPr>
      <xdr:spPr>
        <a:xfrm>
          <a:off x="0" y="361950"/>
          <a:ext cx="1447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7" name="Line 7"/>
        <xdr:cNvSpPr>
          <a:spLocks/>
        </xdr:cNvSpPr>
      </xdr:nvSpPr>
      <xdr:spPr>
        <a:xfrm>
          <a:off x="0" y="361950"/>
          <a:ext cx="1447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8" name="Line 8"/>
        <xdr:cNvSpPr>
          <a:spLocks/>
        </xdr:cNvSpPr>
      </xdr:nvSpPr>
      <xdr:spPr>
        <a:xfrm>
          <a:off x="0" y="361950"/>
          <a:ext cx="1447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9" name="Line 9"/>
        <xdr:cNvSpPr>
          <a:spLocks/>
        </xdr:cNvSpPr>
      </xdr:nvSpPr>
      <xdr:spPr>
        <a:xfrm>
          <a:off x="0" y="361950"/>
          <a:ext cx="1447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0" y="361950"/>
          <a:ext cx="1447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0" y="361950"/>
          <a:ext cx="1447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0" y="361950"/>
          <a:ext cx="1447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1438275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428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1438275</xdr:colOff>
      <xdr:row>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361950"/>
          <a:ext cx="1428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1438275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>
          <a:off x="9525" y="361950"/>
          <a:ext cx="1428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1438275</xdr:colOff>
      <xdr:row>3</xdr:row>
      <xdr:rowOff>190500</xdr:rowOff>
    </xdr:to>
    <xdr:sp>
      <xdr:nvSpPr>
        <xdr:cNvPr id="4" name="Line 4"/>
        <xdr:cNvSpPr>
          <a:spLocks/>
        </xdr:cNvSpPr>
      </xdr:nvSpPr>
      <xdr:spPr>
        <a:xfrm>
          <a:off x="9525" y="361950"/>
          <a:ext cx="1428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5715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323850"/>
          <a:ext cx="5715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>
          <a:off x="0" y="323850"/>
          <a:ext cx="5715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1028700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09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1028700</xdr:colOff>
      <xdr:row>3</xdr:row>
      <xdr:rowOff>161925</xdr:rowOff>
    </xdr:to>
    <xdr:sp>
      <xdr:nvSpPr>
        <xdr:cNvPr id="2" name="Line 3"/>
        <xdr:cNvSpPr>
          <a:spLocks/>
        </xdr:cNvSpPr>
      </xdr:nvSpPr>
      <xdr:spPr>
        <a:xfrm>
          <a:off x="9525" y="371475"/>
          <a:ext cx="1009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361950"/>
          <a:ext cx="1076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361950"/>
          <a:ext cx="1666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2714625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2714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61950"/>
          <a:ext cx="1647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1647825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647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33375"/>
          <a:ext cx="609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542925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42900"/>
          <a:ext cx="962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933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52425"/>
          <a:ext cx="933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52425"/>
          <a:ext cx="933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52425"/>
          <a:ext cx="933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352425"/>
          <a:ext cx="933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352425"/>
          <a:ext cx="933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6191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0" y="361950"/>
          <a:ext cx="1104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161925</xdr:rowOff>
    </xdr:to>
    <xdr:sp>
      <xdr:nvSpPr>
        <xdr:cNvPr id="2" name="Line 3"/>
        <xdr:cNvSpPr>
          <a:spLocks/>
        </xdr:cNvSpPr>
      </xdr:nvSpPr>
      <xdr:spPr>
        <a:xfrm flipH="1" flipV="1">
          <a:off x="0" y="361950"/>
          <a:ext cx="1104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1028700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0287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10668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1</xdr:col>
      <xdr:colOff>0</xdr:colOff>
      <xdr:row>13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9525" y="2238375"/>
          <a:ext cx="1057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42900"/>
          <a:ext cx="1095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47675"/>
          <a:ext cx="1085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9525</xdr:rowOff>
    </xdr:from>
    <xdr:to>
      <xdr:col>1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3581400"/>
          <a:ext cx="1076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14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525" y="323850"/>
          <a:ext cx="1524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514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514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514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514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1514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1514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>
      <xdr:nvSpPr>
        <xdr:cNvPr id="9" name="Line 10"/>
        <xdr:cNvSpPr>
          <a:spLocks/>
        </xdr:cNvSpPr>
      </xdr:nvSpPr>
      <xdr:spPr>
        <a:xfrm>
          <a:off x="0" y="1514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1514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>
      <xdr:nvSpPr>
        <xdr:cNvPr id="11" name="Line 13"/>
        <xdr:cNvSpPr>
          <a:spLocks/>
        </xdr:cNvSpPr>
      </xdr:nvSpPr>
      <xdr:spPr>
        <a:xfrm>
          <a:off x="0" y="1514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>
      <xdr:nvSpPr>
        <xdr:cNvPr id="12" name="Line 14"/>
        <xdr:cNvSpPr>
          <a:spLocks/>
        </xdr:cNvSpPr>
      </xdr:nvSpPr>
      <xdr:spPr>
        <a:xfrm>
          <a:off x="0" y="1514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>
      <xdr:nvSpPr>
        <xdr:cNvPr id="13" name="Line 15"/>
        <xdr:cNvSpPr>
          <a:spLocks/>
        </xdr:cNvSpPr>
      </xdr:nvSpPr>
      <xdr:spPr>
        <a:xfrm>
          <a:off x="0" y="1514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1524000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504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1334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552450</xdr:colOff>
      <xdr:row>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533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0287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2028825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028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0" name="Line 11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1" name="Line 12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2" name="Line 13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3" name="Line 14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4" name="Line 15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5" name="Line 16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6" name="Line 17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7" name="Line 18"/>
        <xdr:cNvSpPr>
          <a:spLocks/>
        </xdr:cNvSpPr>
      </xdr:nvSpPr>
      <xdr:spPr>
        <a:xfrm>
          <a:off x="9525" y="352425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371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5</xdr:col>
      <xdr:colOff>0</xdr:colOff>
      <xdr:row>13</xdr:row>
      <xdr:rowOff>95250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6915150" y="243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95250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6915150" y="243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95250</xdr:rowOff>
    </xdr:from>
    <xdr:ext cx="9525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6915150" y="243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95250</xdr:rowOff>
    </xdr:from>
    <xdr:ext cx="9525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6915150" y="243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95250</xdr:rowOff>
    </xdr:from>
    <xdr:ext cx="95250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6915150" y="243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95250</xdr:rowOff>
    </xdr:from>
    <xdr:ext cx="95250" cy="209550"/>
    <xdr:sp fLocksText="0">
      <xdr:nvSpPr>
        <xdr:cNvPr id="7" name="Text Box 9"/>
        <xdr:cNvSpPr txBox="1">
          <a:spLocks noChangeArrowheads="1"/>
        </xdr:cNvSpPr>
      </xdr:nvSpPr>
      <xdr:spPr>
        <a:xfrm>
          <a:off x="6915150" y="243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809625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809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2095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105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2192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171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1228725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228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942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857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809625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809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809625</xdr:colOff>
      <xdr:row>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0" y="361950"/>
          <a:ext cx="809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809625</xdr:colOff>
      <xdr:row>5</xdr:row>
      <xdr:rowOff>152400</xdr:rowOff>
    </xdr:to>
    <xdr:sp>
      <xdr:nvSpPr>
        <xdr:cNvPr id="4" name="Line 5"/>
        <xdr:cNvSpPr>
          <a:spLocks/>
        </xdr:cNvSpPr>
      </xdr:nvSpPr>
      <xdr:spPr>
        <a:xfrm>
          <a:off x="0" y="361950"/>
          <a:ext cx="809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809625</xdr:colOff>
      <xdr:row>5</xdr:row>
      <xdr:rowOff>152400</xdr:rowOff>
    </xdr:to>
    <xdr:sp>
      <xdr:nvSpPr>
        <xdr:cNvPr id="5" name="Line 6"/>
        <xdr:cNvSpPr>
          <a:spLocks/>
        </xdr:cNvSpPr>
      </xdr:nvSpPr>
      <xdr:spPr>
        <a:xfrm>
          <a:off x="0" y="361950"/>
          <a:ext cx="809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809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809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676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5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6" style="1075" customWidth="1"/>
    <col min="2" max="2" width="3.59765625" style="1083" customWidth="1"/>
    <col min="3" max="3" width="2.09765625" style="1084" customWidth="1"/>
    <col min="4" max="4" width="3.59765625" style="1083" customWidth="1"/>
    <col min="5" max="5" width="7.59765625" style="1083" customWidth="1"/>
    <col min="6" max="6" width="70.59765625" style="1085" customWidth="1"/>
    <col min="7" max="16384" width="9" style="1075" customWidth="1"/>
  </cols>
  <sheetData>
    <row r="1" spans="2:6" s="1064" customFormat="1" ht="15" customHeight="1">
      <c r="B1" s="1061"/>
      <c r="C1" s="1062"/>
      <c r="D1" s="1061"/>
      <c r="E1" s="1061"/>
      <c r="F1" s="1063"/>
    </row>
    <row r="2" spans="2:6" s="1064" customFormat="1" ht="15" customHeight="1">
      <c r="B2" s="1065" t="s">
        <v>925</v>
      </c>
      <c r="C2" s="1065"/>
      <c r="D2" s="1065"/>
      <c r="E2" s="1065"/>
      <c r="F2" s="1066"/>
    </row>
    <row r="3" spans="2:6" s="1064" customFormat="1" ht="15" customHeight="1">
      <c r="B3" s="1067"/>
      <c r="C3" s="1067"/>
      <c r="D3" s="1067"/>
      <c r="E3" s="1067"/>
      <c r="F3" s="1068"/>
    </row>
    <row r="4" spans="2:6" s="1072" customFormat="1" ht="15" customHeight="1">
      <c r="B4" s="1069" t="s">
        <v>931</v>
      </c>
      <c r="C4" s="1070"/>
      <c r="D4" s="1070"/>
      <c r="E4" s="1070"/>
      <c r="F4" s="1071"/>
    </row>
    <row r="5" spans="2:6" s="1072" customFormat="1" ht="7.5" customHeight="1">
      <c r="B5" s="1070"/>
      <c r="C5" s="1070"/>
      <c r="D5" s="1070"/>
      <c r="E5" s="1070"/>
      <c r="F5" s="1071"/>
    </row>
    <row r="6" spans="2:6" ht="18" customHeight="1">
      <c r="B6" s="1086" t="s">
        <v>926</v>
      </c>
      <c r="C6" s="1087"/>
      <c r="D6" s="1087"/>
      <c r="E6" s="1088"/>
      <c r="F6" s="1074" t="s">
        <v>927</v>
      </c>
    </row>
    <row r="7" spans="2:6" ht="18" customHeight="1">
      <c r="B7" s="1076">
        <v>8</v>
      </c>
      <c r="C7" s="1077" t="s">
        <v>928</v>
      </c>
      <c r="D7" s="1077">
        <v>1</v>
      </c>
      <c r="E7" s="1081" t="s">
        <v>930</v>
      </c>
      <c r="F7" s="1078" t="s">
        <v>932</v>
      </c>
    </row>
    <row r="8" spans="2:6" ht="18" customHeight="1">
      <c r="B8" s="1076">
        <v>8</v>
      </c>
      <c r="C8" s="1077" t="s">
        <v>929</v>
      </c>
      <c r="D8" s="1077">
        <v>2</v>
      </c>
      <c r="E8" s="1081"/>
      <c r="F8" s="1078" t="s">
        <v>933</v>
      </c>
    </row>
    <row r="9" spans="2:6" ht="18" customHeight="1">
      <c r="B9" s="1076">
        <v>8</v>
      </c>
      <c r="C9" s="1077" t="s">
        <v>929</v>
      </c>
      <c r="D9" s="1077">
        <v>3</v>
      </c>
      <c r="E9" s="1081"/>
      <c r="F9" s="1078" t="s">
        <v>934</v>
      </c>
    </row>
    <row r="10" spans="2:6" ht="18" customHeight="1">
      <c r="B10" s="1076">
        <v>8</v>
      </c>
      <c r="C10" s="1077" t="s">
        <v>929</v>
      </c>
      <c r="D10" s="1077">
        <v>4</v>
      </c>
      <c r="E10" s="1081"/>
      <c r="F10" s="1078" t="s">
        <v>935</v>
      </c>
    </row>
    <row r="11" spans="2:6" ht="18" customHeight="1">
      <c r="B11" s="1076">
        <v>8</v>
      </c>
      <c r="C11" s="1077" t="s">
        <v>928</v>
      </c>
      <c r="D11" s="1077">
        <v>5</v>
      </c>
      <c r="E11" s="1081"/>
      <c r="F11" s="1078" t="s">
        <v>936</v>
      </c>
    </row>
    <row r="12" spans="2:6" ht="18" customHeight="1">
      <c r="B12" s="1076">
        <v>8</v>
      </c>
      <c r="C12" s="1077" t="s">
        <v>928</v>
      </c>
      <c r="D12" s="1077">
        <v>6</v>
      </c>
      <c r="E12" s="1081"/>
      <c r="F12" s="1078" t="s">
        <v>937</v>
      </c>
    </row>
    <row r="13" spans="2:6" ht="18" customHeight="1">
      <c r="B13" s="1076">
        <v>8</v>
      </c>
      <c r="C13" s="1077" t="s">
        <v>928</v>
      </c>
      <c r="D13" s="1077">
        <v>7</v>
      </c>
      <c r="E13" s="1081"/>
      <c r="F13" s="1078" t="s">
        <v>938</v>
      </c>
    </row>
    <row r="14" spans="2:6" ht="18" customHeight="1">
      <c r="B14" s="1076">
        <v>8</v>
      </c>
      <c r="C14" s="1077" t="s">
        <v>928</v>
      </c>
      <c r="D14" s="1077">
        <v>8</v>
      </c>
      <c r="E14" s="1081"/>
      <c r="F14" s="1078" t="s">
        <v>939</v>
      </c>
    </row>
    <row r="15" spans="2:6" ht="18" customHeight="1">
      <c r="B15" s="1076">
        <v>8</v>
      </c>
      <c r="C15" s="1077" t="s">
        <v>928</v>
      </c>
      <c r="D15" s="1077">
        <v>9</v>
      </c>
      <c r="E15" s="1081"/>
      <c r="F15" s="1078" t="s">
        <v>940</v>
      </c>
    </row>
    <row r="16" spans="2:6" ht="18" customHeight="1">
      <c r="B16" s="1076">
        <v>8</v>
      </c>
      <c r="C16" s="1077" t="s">
        <v>928</v>
      </c>
      <c r="D16" s="1077">
        <v>10</v>
      </c>
      <c r="E16" s="1081"/>
      <c r="F16" s="1078" t="s">
        <v>941</v>
      </c>
    </row>
    <row r="17" spans="2:6" ht="18" customHeight="1">
      <c r="B17" s="1076">
        <v>8</v>
      </c>
      <c r="C17" s="1077" t="s">
        <v>928</v>
      </c>
      <c r="D17" s="1077">
        <v>11</v>
      </c>
      <c r="E17" s="1081"/>
      <c r="F17" s="1078" t="s">
        <v>942</v>
      </c>
    </row>
    <row r="18" spans="2:6" ht="18" customHeight="1">
      <c r="B18" s="1076">
        <v>8</v>
      </c>
      <c r="C18" s="1077" t="s">
        <v>928</v>
      </c>
      <c r="D18" s="1077">
        <v>12</v>
      </c>
      <c r="E18" s="1081"/>
      <c r="F18" s="1078" t="s">
        <v>943</v>
      </c>
    </row>
    <row r="19" spans="2:6" ht="18" customHeight="1">
      <c r="B19" s="1076">
        <v>8</v>
      </c>
      <c r="C19" s="1077" t="s">
        <v>928</v>
      </c>
      <c r="D19" s="1077">
        <v>13</v>
      </c>
      <c r="E19" s="1081"/>
      <c r="F19" s="1078" t="s">
        <v>944</v>
      </c>
    </row>
    <row r="20" spans="2:6" ht="18" customHeight="1">
      <c r="B20" s="1076">
        <v>8</v>
      </c>
      <c r="C20" s="1077" t="s">
        <v>928</v>
      </c>
      <c r="D20" s="1077">
        <v>14</v>
      </c>
      <c r="E20" s="1081"/>
      <c r="F20" s="1078" t="s">
        <v>945</v>
      </c>
    </row>
    <row r="21" spans="2:6" ht="18" customHeight="1">
      <c r="B21" s="1076">
        <v>8</v>
      </c>
      <c r="C21" s="1077" t="s">
        <v>928</v>
      </c>
      <c r="D21" s="1077">
        <v>15</v>
      </c>
      <c r="E21" s="1081"/>
      <c r="F21" s="1078" t="s">
        <v>946</v>
      </c>
    </row>
    <row r="22" spans="2:6" ht="18" customHeight="1">
      <c r="B22" s="1076">
        <v>8</v>
      </c>
      <c r="C22" s="1077" t="s">
        <v>928</v>
      </c>
      <c r="D22" s="1077">
        <v>16</v>
      </c>
      <c r="E22" s="1081"/>
      <c r="F22" s="1078" t="s">
        <v>947</v>
      </c>
    </row>
    <row r="23" spans="2:6" ht="18" customHeight="1">
      <c r="B23" s="1076">
        <v>8</v>
      </c>
      <c r="C23" s="1077" t="s">
        <v>928</v>
      </c>
      <c r="D23" s="1077">
        <v>17</v>
      </c>
      <c r="E23" s="1081"/>
      <c r="F23" s="1078" t="s">
        <v>948</v>
      </c>
    </row>
    <row r="24" spans="2:6" ht="18" customHeight="1">
      <c r="B24" s="1076">
        <v>8</v>
      </c>
      <c r="C24" s="1077" t="s">
        <v>928</v>
      </c>
      <c r="D24" s="1077">
        <v>18</v>
      </c>
      <c r="E24" s="1081"/>
      <c r="F24" s="1078" t="s">
        <v>949</v>
      </c>
    </row>
    <row r="25" spans="2:6" ht="18" customHeight="1">
      <c r="B25" s="1076">
        <v>8</v>
      </c>
      <c r="C25" s="1077" t="s">
        <v>928</v>
      </c>
      <c r="D25" s="1077">
        <v>19</v>
      </c>
      <c r="E25" s="1081"/>
      <c r="F25" s="1078" t="s">
        <v>950</v>
      </c>
    </row>
    <row r="26" spans="2:6" ht="18" customHeight="1">
      <c r="B26" s="1076">
        <v>8</v>
      </c>
      <c r="C26" s="1077" t="s">
        <v>928</v>
      </c>
      <c r="D26" s="1077">
        <v>20</v>
      </c>
      <c r="E26" s="1081"/>
      <c r="F26" s="1078" t="s">
        <v>951</v>
      </c>
    </row>
    <row r="27" spans="2:6" ht="18" customHeight="1">
      <c r="B27" s="1076">
        <v>8</v>
      </c>
      <c r="C27" s="1077" t="s">
        <v>928</v>
      </c>
      <c r="D27" s="1077">
        <v>21</v>
      </c>
      <c r="E27" s="1081"/>
      <c r="F27" s="1078" t="s">
        <v>952</v>
      </c>
    </row>
    <row r="28" spans="2:6" ht="18" customHeight="1">
      <c r="B28" s="1076">
        <v>8</v>
      </c>
      <c r="C28" s="1077" t="s">
        <v>928</v>
      </c>
      <c r="D28" s="1077">
        <v>22</v>
      </c>
      <c r="E28" s="1081"/>
      <c r="F28" s="1082" t="s">
        <v>953</v>
      </c>
    </row>
    <row r="29" spans="2:6" ht="18" customHeight="1">
      <c r="B29" s="1076">
        <v>8</v>
      </c>
      <c r="C29" s="1077" t="s">
        <v>928</v>
      </c>
      <c r="D29" s="1077">
        <v>23</v>
      </c>
      <c r="E29" s="1081"/>
      <c r="F29" s="1078" t="s">
        <v>954</v>
      </c>
    </row>
    <row r="30" spans="2:6" ht="18" customHeight="1">
      <c r="B30" s="1076">
        <v>8</v>
      </c>
      <c r="C30" s="1077" t="s">
        <v>928</v>
      </c>
      <c r="D30" s="1077">
        <v>24</v>
      </c>
      <c r="E30" s="1081"/>
      <c r="F30" s="1078" t="s">
        <v>955</v>
      </c>
    </row>
    <row r="31" spans="2:6" ht="18" customHeight="1">
      <c r="B31" s="1076">
        <v>8</v>
      </c>
      <c r="C31" s="1077" t="s">
        <v>928</v>
      </c>
      <c r="D31" s="1077">
        <v>25</v>
      </c>
      <c r="E31" s="1081"/>
      <c r="F31" s="1078" t="s">
        <v>956</v>
      </c>
    </row>
    <row r="32" spans="2:6" ht="18" customHeight="1">
      <c r="B32" s="1076">
        <v>8</v>
      </c>
      <c r="C32" s="1077" t="s">
        <v>928</v>
      </c>
      <c r="D32" s="1077">
        <v>26</v>
      </c>
      <c r="E32" s="1081"/>
      <c r="F32" s="1078" t="s">
        <v>957</v>
      </c>
    </row>
    <row r="33" spans="2:6" ht="18" customHeight="1">
      <c r="B33" s="1076">
        <v>8</v>
      </c>
      <c r="C33" s="1077" t="s">
        <v>928</v>
      </c>
      <c r="D33" s="1077">
        <v>27</v>
      </c>
      <c r="E33" s="1081"/>
      <c r="F33" s="1078" t="s">
        <v>958</v>
      </c>
    </row>
    <row r="34" spans="2:6" ht="18" customHeight="1">
      <c r="B34" s="1076">
        <v>8</v>
      </c>
      <c r="C34" s="1077" t="s">
        <v>928</v>
      </c>
      <c r="D34" s="1077">
        <v>28</v>
      </c>
      <c r="E34" s="1081"/>
      <c r="F34" s="1078" t="s">
        <v>959</v>
      </c>
    </row>
    <row r="35" spans="2:6" ht="18" customHeight="1">
      <c r="B35" s="1076">
        <v>8</v>
      </c>
      <c r="C35" s="1077" t="s">
        <v>928</v>
      </c>
      <c r="D35" s="1077">
        <v>29</v>
      </c>
      <c r="E35" s="1081"/>
      <c r="F35" s="1078" t="s">
        <v>960</v>
      </c>
    </row>
    <row r="36" spans="2:6" ht="18" customHeight="1">
      <c r="B36" s="1076">
        <v>8</v>
      </c>
      <c r="C36" s="1077" t="s">
        <v>928</v>
      </c>
      <c r="D36" s="1077">
        <v>30</v>
      </c>
      <c r="E36" s="1081"/>
      <c r="F36" s="1078" t="s">
        <v>961</v>
      </c>
    </row>
    <row r="37" spans="2:6" ht="18" customHeight="1">
      <c r="B37" s="1076">
        <v>8</v>
      </c>
      <c r="C37" s="1077" t="s">
        <v>928</v>
      </c>
      <c r="D37" s="1077">
        <v>31</v>
      </c>
      <c r="E37" s="1081"/>
      <c r="F37" s="1078" t="s">
        <v>962</v>
      </c>
    </row>
    <row r="38" spans="2:6" ht="18" customHeight="1">
      <c r="B38" s="1076">
        <v>8</v>
      </c>
      <c r="C38" s="1077" t="s">
        <v>928</v>
      </c>
      <c r="D38" s="1077">
        <v>32</v>
      </c>
      <c r="E38" s="1081"/>
      <c r="F38" s="1078" t="s">
        <v>963</v>
      </c>
    </row>
    <row r="39" spans="2:6" ht="18" customHeight="1">
      <c r="B39" s="1076">
        <v>8</v>
      </c>
      <c r="C39" s="1077" t="s">
        <v>928</v>
      </c>
      <c r="D39" s="1077">
        <v>33</v>
      </c>
      <c r="E39" s="1081"/>
      <c r="F39" s="1078" t="s">
        <v>964</v>
      </c>
    </row>
    <row r="40" spans="2:6" ht="18" customHeight="1">
      <c r="B40" s="1076">
        <v>8</v>
      </c>
      <c r="C40" s="1077" t="s">
        <v>928</v>
      </c>
      <c r="D40" s="1077">
        <v>34</v>
      </c>
      <c r="E40" s="1081"/>
      <c r="F40" s="1078" t="s">
        <v>965</v>
      </c>
    </row>
    <row r="41" spans="2:6" ht="18" customHeight="1">
      <c r="B41" s="1076">
        <v>8</v>
      </c>
      <c r="C41" s="1077" t="s">
        <v>928</v>
      </c>
      <c r="D41" s="1077">
        <v>35</v>
      </c>
      <c r="E41" s="1081"/>
      <c r="F41" s="1078" t="s">
        <v>966</v>
      </c>
    </row>
    <row r="42" spans="2:6" ht="18" customHeight="1">
      <c r="B42" s="1076">
        <v>8</v>
      </c>
      <c r="C42" s="1077" t="s">
        <v>928</v>
      </c>
      <c r="D42" s="1077">
        <v>36</v>
      </c>
      <c r="E42" s="1081"/>
      <c r="F42" s="1078" t="s">
        <v>967</v>
      </c>
    </row>
    <row r="43" spans="2:6" ht="18" customHeight="1">
      <c r="B43" s="1076">
        <v>8</v>
      </c>
      <c r="C43" s="1077" t="s">
        <v>928</v>
      </c>
      <c r="D43" s="1077">
        <v>37</v>
      </c>
      <c r="E43" s="1081"/>
      <c r="F43" s="1078" t="s">
        <v>968</v>
      </c>
    </row>
    <row r="44" spans="2:6" ht="18" customHeight="1">
      <c r="B44" s="1076">
        <v>8</v>
      </c>
      <c r="C44" s="1077" t="s">
        <v>928</v>
      </c>
      <c r="D44" s="1077">
        <v>38</v>
      </c>
      <c r="E44" s="1081"/>
      <c r="F44" s="1078" t="s">
        <v>969</v>
      </c>
    </row>
    <row r="45" spans="2:6" ht="18" customHeight="1">
      <c r="B45" s="1076">
        <v>8</v>
      </c>
      <c r="C45" s="1077" t="s">
        <v>928</v>
      </c>
      <c r="D45" s="1077">
        <v>39</v>
      </c>
      <c r="E45" s="1081"/>
      <c r="F45" s="1078" t="s">
        <v>970</v>
      </c>
    </row>
    <row r="46" spans="2:6" ht="18" customHeight="1">
      <c r="B46" s="1076">
        <v>8</v>
      </c>
      <c r="C46" s="1077" t="s">
        <v>928</v>
      </c>
      <c r="D46" s="1077">
        <v>40</v>
      </c>
      <c r="E46" s="1081"/>
      <c r="F46" s="1078" t="s">
        <v>971</v>
      </c>
    </row>
    <row r="47" spans="2:6" ht="18" customHeight="1">
      <c r="B47" s="1076">
        <v>8</v>
      </c>
      <c r="C47" s="1077" t="s">
        <v>928</v>
      </c>
      <c r="D47" s="1077">
        <v>41</v>
      </c>
      <c r="E47" s="1081"/>
      <c r="F47" s="1078" t="s">
        <v>972</v>
      </c>
    </row>
    <row r="48" spans="2:6" ht="18" customHeight="1">
      <c r="B48" s="1076">
        <v>8</v>
      </c>
      <c r="C48" s="1077" t="s">
        <v>928</v>
      </c>
      <c r="D48" s="1077">
        <v>42</v>
      </c>
      <c r="E48" s="1081"/>
      <c r="F48" s="1078" t="s">
        <v>973</v>
      </c>
    </row>
    <row r="49" spans="2:6" ht="18" customHeight="1">
      <c r="B49" s="1076">
        <v>8</v>
      </c>
      <c r="C49" s="1077" t="s">
        <v>928</v>
      </c>
      <c r="D49" s="1077">
        <v>43</v>
      </c>
      <c r="E49" s="1081"/>
      <c r="F49" s="1078" t="s">
        <v>974</v>
      </c>
    </row>
    <row r="50" spans="2:6" ht="18" customHeight="1">
      <c r="B50" s="1076">
        <v>8</v>
      </c>
      <c r="C50" s="1077" t="s">
        <v>928</v>
      </c>
      <c r="D50" s="1077">
        <v>44</v>
      </c>
      <c r="E50" s="1081"/>
      <c r="F50" s="1078" t="s">
        <v>975</v>
      </c>
    </row>
    <row r="51" spans="2:6" ht="18" customHeight="1">
      <c r="B51" s="1076">
        <v>8</v>
      </c>
      <c r="C51" s="1077" t="s">
        <v>928</v>
      </c>
      <c r="D51" s="1077">
        <v>45</v>
      </c>
      <c r="E51" s="1081"/>
      <c r="F51" s="1078" t="s">
        <v>976</v>
      </c>
    </row>
    <row r="52" spans="2:6" ht="18" customHeight="1">
      <c r="B52" s="1076">
        <v>8</v>
      </c>
      <c r="C52" s="1077" t="s">
        <v>928</v>
      </c>
      <c r="D52" s="1077">
        <v>46</v>
      </c>
      <c r="E52" s="1081"/>
      <c r="F52" s="1078" t="s">
        <v>977</v>
      </c>
    </row>
    <row r="53" spans="2:6" ht="18" customHeight="1">
      <c r="B53" s="1076">
        <v>8</v>
      </c>
      <c r="C53" s="1077" t="s">
        <v>928</v>
      </c>
      <c r="D53" s="1077">
        <v>47</v>
      </c>
      <c r="E53" s="1081"/>
      <c r="F53" s="1078" t="s">
        <v>978</v>
      </c>
    </row>
    <row r="54" spans="2:6" ht="18" customHeight="1">
      <c r="B54" s="1076">
        <v>8</v>
      </c>
      <c r="C54" s="1077" t="s">
        <v>928</v>
      </c>
      <c r="D54" s="1077">
        <v>48</v>
      </c>
      <c r="E54" s="1081"/>
      <c r="F54" s="1078" t="s">
        <v>979</v>
      </c>
    </row>
    <row r="55" spans="2:6" ht="18" customHeight="1">
      <c r="B55" s="1076">
        <v>8</v>
      </c>
      <c r="C55" s="1077" t="s">
        <v>980</v>
      </c>
      <c r="D55" s="1077">
        <v>49</v>
      </c>
      <c r="E55" s="1081"/>
      <c r="F55" s="1078" t="s">
        <v>981</v>
      </c>
    </row>
    <row r="56" spans="2:6" ht="18" customHeight="1">
      <c r="B56" s="1076">
        <v>8</v>
      </c>
      <c r="C56" s="1077" t="s">
        <v>980</v>
      </c>
      <c r="D56" s="1077">
        <v>50</v>
      </c>
      <c r="E56" s="1081"/>
      <c r="F56" s="1078" t="s">
        <v>982</v>
      </c>
    </row>
    <row r="57" spans="2:6" ht="18" customHeight="1">
      <c r="B57" s="1076">
        <v>8</v>
      </c>
      <c r="C57" s="1077" t="s">
        <v>980</v>
      </c>
      <c r="D57" s="1077">
        <v>51</v>
      </c>
      <c r="E57" s="1081"/>
      <c r="F57" s="1078" t="s">
        <v>983</v>
      </c>
    </row>
    <row r="58" spans="2:6" ht="18" customHeight="1">
      <c r="B58" s="1076">
        <v>8</v>
      </c>
      <c r="C58" s="1077" t="s">
        <v>980</v>
      </c>
      <c r="D58" s="1077">
        <v>52</v>
      </c>
      <c r="E58" s="1081"/>
      <c r="F58" s="1078" t="s">
        <v>984</v>
      </c>
    </row>
    <row r="59" spans="2:6" ht="18" customHeight="1">
      <c r="B59" s="1076">
        <v>8</v>
      </c>
      <c r="C59" s="1077" t="s">
        <v>980</v>
      </c>
      <c r="D59" s="1077">
        <v>53</v>
      </c>
      <c r="E59" s="1081"/>
      <c r="F59" s="1078" t="s">
        <v>985</v>
      </c>
    </row>
    <row r="60" spans="2:6" ht="18" customHeight="1">
      <c r="B60" s="1076">
        <v>8</v>
      </c>
      <c r="C60" s="1077" t="s">
        <v>980</v>
      </c>
      <c r="D60" s="1077">
        <v>54</v>
      </c>
      <c r="E60" s="1081"/>
      <c r="F60" s="1078" t="s">
        <v>986</v>
      </c>
    </row>
    <row r="61" spans="2:6" ht="18" customHeight="1">
      <c r="B61" s="1076">
        <v>8</v>
      </c>
      <c r="C61" s="1077" t="s">
        <v>980</v>
      </c>
      <c r="D61" s="1077">
        <v>55</v>
      </c>
      <c r="E61" s="1081"/>
      <c r="F61" s="1078" t="s">
        <v>987</v>
      </c>
    </row>
    <row r="62" spans="2:6" ht="18" customHeight="1">
      <c r="B62" s="1076">
        <v>8</v>
      </c>
      <c r="C62" s="1077" t="s">
        <v>980</v>
      </c>
      <c r="D62" s="1077">
        <v>56</v>
      </c>
      <c r="E62" s="1081"/>
      <c r="F62" s="1078" t="s">
        <v>988</v>
      </c>
    </row>
    <row r="63" spans="2:6" ht="18" customHeight="1">
      <c r="B63" s="1076">
        <v>8</v>
      </c>
      <c r="C63" s="1077" t="s">
        <v>980</v>
      </c>
      <c r="D63" s="1077">
        <v>57</v>
      </c>
      <c r="E63" s="1081"/>
      <c r="F63" s="1078" t="s">
        <v>989</v>
      </c>
    </row>
    <row r="64" spans="2:6" ht="18" customHeight="1">
      <c r="B64" s="1076">
        <v>8</v>
      </c>
      <c r="C64" s="1077" t="s">
        <v>980</v>
      </c>
      <c r="D64" s="1077">
        <v>58</v>
      </c>
      <c r="E64" s="1081"/>
      <c r="F64" s="1078" t="s">
        <v>990</v>
      </c>
    </row>
    <row r="65" spans="2:6" ht="18" customHeight="1">
      <c r="B65" s="1076">
        <v>8</v>
      </c>
      <c r="C65" s="1077" t="s">
        <v>980</v>
      </c>
      <c r="D65" s="1077">
        <v>59</v>
      </c>
      <c r="E65" s="1081"/>
      <c r="F65" s="1078" t="s">
        <v>991</v>
      </c>
    </row>
    <row r="66" spans="2:6" ht="18" customHeight="1">
      <c r="B66" s="1076">
        <v>8</v>
      </c>
      <c r="C66" s="1077" t="s">
        <v>980</v>
      </c>
      <c r="D66" s="1077">
        <v>60</v>
      </c>
      <c r="E66" s="1081"/>
      <c r="F66" s="1078" t="s">
        <v>992</v>
      </c>
    </row>
    <row r="67" spans="2:6" ht="18" customHeight="1">
      <c r="B67" s="1076">
        <v>8</v>
      </c>
      <c r="C67" s="1077" t="s">
        <v>980</v>
      </c>
      <c r="D67" s="1077">
        <v>61</v>
      </c>
      <c r="E67" s="1081"/>
      <c r="F67" s="1078" t="s">
        <v>993</v>
      </c>
    </row>
    <row r="68" spans="2:6" ht="18" customHeight="1">
      <c r="B68" s="1076">
        <v>8</v>
      </c>
      <c r="C68" s="1077" t="s">
        <v>980</v>
      </c>
      <c r="D68" s="1077">
        <v>62</v>
      </c>
      <c r="E68" s="1081"/>
      <c r="F68" s="1078" t="s">
        <v>994</v>
      </c>
    </row>
    <row r="69" spans="2:6" ht="18" customHeight="1">
      <c r="B69" s="1076">
        <v>8</v>
      </c>
      <c r="C69" s="1077" t="s">
        <v>928</v>
      </c>
      <c r="D69" s="1077">
        <v>63</v>
      </c>
      <c r="E69" s="1081"/>
      <c r="F69" s="1078" t="s">
        <v>995</v>
      </c>
    </row>
    <row r="70" spans="2:6" ht="18" customHeight="1">
      <c r="B70" s="1076">
        <v>8</v>
      </c>
      <c r="C70" s="1077" t="s">
        <v>928</v>
      </c>
      <c r="D70" s="1077">
        <v>64</v>
      </c>
      <c r="E70" s="1081"/>
      <c r="F70" s="1078" t="s">
        <v>996</v>
      </c>
    </row>
    <row r="71" spans="2:6" ht="18" customHeight="1">
      <c r="B71" s="1076">
        <v>8</v>
      </c>
      <c r="C71" s="1077" t="s">
        <v>928</v>
      </c>
      <c r="D71" s="1077">
        <v>65</v>
      </c>
      <c r="E71" s="1081"/>
      <c r="F71" s="1078" t="s">
        <v>997</v>
      </c>
    </row>
    <row r="72" spans="2:6" ht="18" customHeight="1">
      <c r="B72" s="1076">
        <v>8</v>
      </c>
      <c r="C72" s="1077" t="s">
        <v>928</v>
      </c>
      <c r="D72" s="1077">
        <v>66</v>
      </c>
      <c r="E72" s="1081"/>
      <c r="F72" s="1078" t="s">
        <v>998</v>
      </c>
    </row>
    <row r="73" spans="2:6" ht="18" customHeight="1">
      <c r="B73" s="1076">
        <v>8</v>
      </c>
      <c r="C73" s="1077" t="s">
        <v>928</v>
      </c>
      <c r="D73" s="1077">
        <v>67</v>
      </c>
      <c r="E73" s="1081"/>
      <c r="F73" s="1078" t="s">
        <v>999</v>
      </c>
    </row>
    <row r="74" spans="2:6" ht="18" customHeight="1">
      <c r="B74" s="1076">
        <v>8</v>
      </c>
      <c r="C74" s="1077" t="s">
        <v>928</v>
      </c>
      <c r="D74" s="1077">
        <v>68</v>
      </c>
      <c r="E74" s="1081"/>
      <c r="F74" s="1078" t="s">
        <v>1000</v>
      </c>
    </row>
    <row r="75" spans="2:6" s="1073" customFormat="1" ht="18" customHeight="1">
      <c r="B75" s="1079"/>
      <c r="C75" s="1079"/>
      <c r="D75" s="1079"/>
      <c r="E75" s="1079"/>
      <c r="F75" s="1080"/>
    </row>
  </sheetData>
  <sheetProtection/>
  <mergeCells count="1">
    <mergeCell ref="B6:E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8.59765625" style="1" customWidth="1"/>
    <col min="2" max="12" width="7.09765625" style="1" customWidth="1"/>
    <col min="13" max="16384" width="9" style="1" customWidth="1"/>
  </cols>
  <sheetData>
    <row r="1" spans="1:11" ht="15" customHeight="1">
      <c r="A1" s="2" t="s">
        <v>226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12.75" customHeight="1" thickBot="1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159" t="s">
        <v>227</v>
      </c>
    </row>
    <row r="3" spans="1:12" ht="14.25" thickTop="1">
      <c r="A3" s="10" t="s">
        <v>228</v>
      </c>
      <c r="B3" s="1120" t="s">
        <v>229</v>
      </c>
      <c r="C3" s="43" t="s">
        <v>127</v>
      </c>
      <c r="D3" s="44"/>
      <c r="E3" s="44"/>
      <c r="F3" s="44"/>
      <c r="G3" s="43" t="s">
        <v>864</v>
      </c>
      <c r="H3" s="44"/>
      <c r="I3" s="44"/>
      <c r="J3" s="45"/>
      <c r="K3" s="1121" t="s">
        <v>230</v>
      </c>
      <c r="L3" s="160" t="s">
        <v>128</v>
      </c>
    </row>
    <row r="4" spans="1:12" ht="13.5">
      <c r="A4" s="11"/>
      <c r="B4" s="1120"/>
      <c r="C4" s="1109" t="s">
        <v>3</v>
      </c>
      <c r="D4" s="1109" t="s">
        <v>129</v>
      </c>
      <c r="E4" s="1109" t="s">
        <v>130</v>
      </c>
      <c r="F4" s="1109" t="s">
        <v>131</v>
      </c>
      <c r="G4" s="1109" t="s">
        <v>3</v>
      </c>
      <c r="H4" s="1109" t="s">
        <v>132</v>
      </c>
      <c r="I4" s="1109" t="s">
        <v>133</v>
      </c>
      <c r="J4" s="1109" t="s">
        <v>134</v>
      </c>
      <c r="K4" s="1122"/>
      <c r="L4" s="46" t="s">
        <v>135</v>
      </c>
    </row>
    <row r="5" spans="1:12" ht="13.5">
      <c r="A5" s="161" t="s">
        <v>136</v>
      </c>
      <c r="B5" s="1110"/>
      <c r="C5" s="1123"/>
      <c r="D5" s="1123"/>
      <c r="E5" s="1123"/>
      <c r="F5" s="1123"/>
      <c r="G5" s="1123"/>
      <c r="H5" s="1123"/>
      <c r="I5" s="1123"/>
      <c r="J5" s="1123"/>
      <c r="K5" s="1102"/>
      <c r="L5" s="162" t="s">
        <v>137</v>
      </c>
    </row>
    <row r="6" spans="1:12" ht="16.5" customHeight="1">
      <c r="A6" s="47">
        <v>23</v>
      </c>
      <c r="B6" s="48">
        <v>10174</v>
      </c>
      <c r="C6" s="163">
        <v>9177</v>
      </c>
      <c r="D6" s="48">
        <v>4671</v>
      </c>
      <c r="E6" s="163">
        <v>2520</v>
      </c>
      <c r="F6" s="48">
        <v>1986</v>
      </c>
      <c r="G6" s="163">
        <v>911</v>
      </c>
      <c r="H6" s="48">
        <v>8</v>
      </c>
      <c r="I6" s="48">
        <v>319</v>
      </c>
      <c r="J6" s="164">
        <v>584</v>
      </c>
      <c r="K6" s="48">
        <v>84</v>
      </c>
      <c r="L6" s="163">
        <v>2</v>
      </c>
    </row>
    <row r="7" spans="1:12" ht="16.5" customHeight="1">
      <c r="A7" s="36">
        <v>24</v>
      </c>
      <c r="B7" s="48">
        <v>10052</v>
      </c>
      <c r="C7" s="48">
        <v>9041</v>
      </c>
      <c r="D7" s="48">
        <v>4636</v>
      </c>
      <c r="E7" s="48">
        <v>2455</v>
      </c>
      <c r="F7" s="48">
        <v>1950</v>
      </c>
      <c r="G7" s="48">
        <v>915</v>
      </c>
      <c r="H7" s="48">
        <v>11</v>
      </c>
      <c r="I7" s="48">
        <v>330</v>
      </c>
      <c r="J7" s="48">
        <v>574</v>
      </c>
      <c r="K7" s="48">
        <v>89</v>
      </c>
      <c r="L7" s="165">
        <v>7</v>
      </c>
    </row>
    <row r="8" spans="1:12" ht="16.5" customHeight="1">
      <c r="A8" s="39">
        <v>25</v>
      </c>
      <c r="B8" s="49">
        <v>9989</v>
      </c>
      <c r="C8" s="49">
        <v>8946</v>
      </c>
      <c r="D8" s="49">
        <v>4626</v>
      </c>
      <c r="E8" s="49">
        <v>2417</v>
      </c>
      <c r="F8" s="49">
        <v>1903</v>
      </c>
      <c r="G8" s="49">
        <v>945</v>
      </c>
      <c r="H8" s="49">
        <v>12</v>
      </c>
      <c r="I8" s="49">
        <v>344</v>
      </c>
      <c r="J8" s="49">
        <v>589</v>
      </c>
      <c r="K8" s="49">
        <v>94</v>
      </c>
      <c r="L8" s="166">
        <v>4</v>
      </c>
    </row>
    <row r="9" spans="1:12" ht="12.75" customHeight="1">
      <c r="A9" s="11" t="s">
        <v>231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3.5">
      <c r="A10" s="13"/>
      <c r="B10" s="13"/>
      <c r="C10" s="13"/>
      <c r="D10" s="167"/>
      <c r="E10" s="13"/>
      <c r="F10" s="13"/>
      <c r="G10" s="13"/>
      <c r="H10" s="13"/>
      <c r="I10" s="13"/>
      <c r="J10" s="13"/>
      <c r="K10" s="13"/>
      <c r="L10" s="13"/>
    </row>
    <row r="11" ht="13.5">
      <c r="C11" s="168"/>
    </row>
    <row r="12" ht="13.5">
      <c r="B12" s="168"/>
    </row>
    <row r="19" ht="13.5">
      <c r="G19" s="169"/>
    </row>
    <row r="21" ht="13.5">
      <c r="F21" s="170"/>
    </row>
  </sheetData>
  <sheetProtection/>
  <mergeCells count="10">
    <mergeCell ref="B3:B5"/>
    <mergeCell ref="K3:K5"/>
    <mergeCell ref="G4:G5"/>
    <mergeCell ref="H4:H5"/>
    <mergeCell ref="I4:I5"/>
    <mergeCell ref="J4:J5"/>
    <mergeCell ref="C4:C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7.59765625" style="1" customWidth="1"/>
    <col min="2" max="5" width="17.3984375" style="1" customWidth="1"/>
    <col min="6" max="16384" width="9" style="1" customWidth="1"/>
  </cols>
  <sheetData>
    <row r="1" spans="1:4" ht="15" customHeight="1">
      <c r="A1" s="2" t="s">
        <v>138</v>
      </c>
      <c r="B1" s="7"/>
      <c r="C1" s="34"/>
      <c r="D1" s="24"/>
    </row>
    <row r="2" spans="1:5" ht="12.75" customHeight="1" thickBot="1">
      <c r="A2" s="15"/>
      <c r="B2" s="7"/>
      <c r="C2" s="34"/>
      <c r="D2" s="24"/>
      <c r="E2" s="159" t="s">
        <v>139</v>
      </c>
    </row>
    <row r="3" spans="1:5" ht="14.25" thickTop="1">
      <c r="A3" s="171" t="s">
        <v>140</v>
      </c>
      <c r="B3" s="1091" t="s">
        <v>865</v>
      </c>
      <c r="C3" s="1091" t="s">
        <v>141</v>
      </c>
      <c r="D3" s="1091" t="s">
        <v>232</v>
      </c>
      <c r="E3" s="1092" t="s">
        <v>142</v>
      </c>
    </row>
    <row r="4" spans="1:5" ht="13.5">
      <c r="A4" s="35" t="s">
        <v>143</v>
      </c>
      <c r="B4" s="1110"/>
      <c r="C4" s="1110"/>
      <c r="D4" s="1110"/>
      <c r="E4" s="1124"/>
    </row>
    <row r="5" spans="1:5" ht="16.5" customHeight="1">
      <c r="A5" s="36">
        <v>23</v>
      </c>
      <c r="B5" s="37">
        <v>1072</v>
      </c>
      <c r="C5" s="37">
        <v>741</v>
      </c>
      <c r="D5" s="37">
        <v>289</v>
      </c>
      <c r="E5" s="37">
        <v>42</v>
      </c>
    </row>
    <row r="6" spans="1:5" ht="16.5" customHeight="1">
      <c r="A6" s="36">
        <v>24</v>
      </c>
      <c r="B6" s="38">
        <v>1129</v>
      </c>
      <c r="C6" s="38">
        <v>798</v>
      </c>
      <c r="D6" s="38">
        <v>290</v>
      </c>
      <c r="E6" s="37">
        <v>41</v>
      </c>
    </row>
    <row r="7" spans="1:5" ht="16.5" customHeight="1">
      <c r="A7" s="39">
        <v>25</v>
      </c>
      <c r="B7" s="40">
        <v>1131</v>
      </c>
      <c r="C7" s="40">
        <v>790</v>
      </c>
      <c r="D7" s="40">
        <v>302</v>
      </c>
      <c r="E7" s="41">
        <v>39</v>
      </c>
    </row>
    <row r="8" spans="1:5" ht="12.75" customHeight="1">
      <c r="A8" s="11" t="s">
        <v>233</v>
      </c>
      <c r="B8" s="42"/>
      <c r="C8" s="42"/>
      <c r="D8" s="42"/>
      <c r="E8" s="42"/>
    </row>
    <row r="9" spans="1:5" ht="13.5">
      <c r="A9" s="42"/>
      <c r="B9" s="42"/>
      <c r="C9" s="42"/>
      <c r="D9" s="42"/>
      <c r="E9" s="42"/>
    </row>
    <row r="19" ht="13.5">
      <c r="G19" s="169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6.69921875" style="1" customWidth="1"/>
    <col min="2" max="2" width="38.69921875" style="1" customWidth="1"/>
    <col min="3" max="3" width="13" style="1" customWidth="1"/>
    <col min="4" max="16384" width="9" style="1" customWidth="1"/>
  </cols>
  <sheetData>
    <row r="1" spans="1:2" ht="15" customHeight="1">
      <c r="A1" s="2" t="s">
        <v>866</v>
      </c>
      <c r="B1" s="7"/>
    </row>
    <row r="2" spans="1:2" s="9" customFormat="1" ht="12.75" customHeight="1" thickBot="1">
      <c r="A2" s="15"/>
      <c r="B2" s="24" t="s">
        <v>234</v>
      </c>
    </row>
    <row r="3" spans="1:3" ht="15" customHeight="1" thickTop="1">
      <c r="A3" s="25" t="s">
        <v>140</v>
      </c>
      <c r="B3" s="157" t="s">
        <v>144</v>
      </c>
      <c r="C3" s="172"/>
    </row>
    <row r="4" spans="1:3" ht="15" customHeight="1">
      <c r="A4" s="174" t="s">
        <v>143</v>
      </c>
      <c r="B4" s="17" t="s">
        <v>235</v>
      </c>
      <c r="C4" s="172"/>
    </row>
    <row r="5" spans="1:3" ht="16.5" customHeight="1">
      <c r="A5" s="27">
        <v>23</v>
      </c>
      <c r="B5" s="32">
        <v>619</v>
      </c>
      <c r="C5" s="172"/>
    </row>
    <row r="6" spans="1:3" ht="16.5" customHeight="1">
      <c r="A6" s="27">
        <v>24</v>
      </c>
      <c r="B6" s="32">
        <v>616</v>
      </c>
      <c r="C6" s="172"/>
    </row>
    <row r="7" spans="1:3" ht="16.5" customHeight="1">
      <c r="A7" s="175">
        <v>25</v>
      </c>
      <c r="B7" s="33">
        <v>626</v>
      </c>
      <c r="C7" s="172"/>
    </row>
    <row r="8" spans="1:3" ht="12.75" customHeight="1">
      <c r="A8" s="11" t="s">
        <v>233</v>
      </c>
      <c r="B8" s="24"/>
      <c r="C8" s="172"/>
    </row>
    <row r="9" spans="2:3" ht="13.5">
      <c r="B9" s="172"/>
      <c r="C9" s="172"/>
    </row>
    <row r="10" ht="13.5">
      <c r="C10" s="172"/>
    </row>
    <row r="11" ht="13.5">
      <c r="C11" s="172"/>
    </row>
    <row r="19" ht="13.5">
      <c r="G19" s="16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2.09765625" style="1" customWidth="1"/>
    <col min="2" max="4" width="21.59765625" style="1" customWidth="1"/>
    <col min="5" max="5" width="13.5" style="1" customWidth="1"/>
    <col min="6" max="6" width="15.8984375" style="1" customWidth="1"/>
    <col min="7" max="16384" width="9" style="1" customWidth="1"/>
  </cols>
  <sheetData>
    <row r="1" spans="1:3" ht="15" customHeight="1">
      <c r="A1" s="2" t="s">
        <v>145</v>
      </c>
      <c r="B1" s="7"/>
      <c r="C1" s="7"/>
    </row>
    <row r="2" spans="1:4" ht="12.75" customHeight="1" thickBot="1">
      <c r="A2" s="15"/>
      <c r="B2" s="7"/>
      <c r="C2" s="7"/>
      <c r="D2" s="24" t="s">
        <v>227</v>
      </c>
    </row>
    <row r="3" spans="1:6" ht="15.75" customHeight="1" thickTop="1">
      <c r="A3" s="25" t="s">
        <v>2</v>
      </c>
      <c r="B3" s="176"/>
      <c r="C3" s="177" t="s">
        <v>146</v>
      </c>
      <c r="D3" s="171"/>
      <c r="E3" s="178"/>
      <c r="F3" s="172"/>
    </row>
    <row r="4" spans="1:6" ht="30" customHeight="1">
      <c r="A4" s="179" t="s">
        <v>147</v>
      </c>
      <c r="B4" s="180" t="s">
        <v>236</v>
      </c>
      <c r="C4" s="181" t="s">
        <v>237</v>
      </c>
      <c r="D4" s="158" t="s">
        <v>238</v>
      </c>
      <c r="E4" s="26"/>
      <c r="F4" s="26"/>
    </row>
    <row r="5" spans="1:6" ht="16.5" customHeight="1">
      <c r="A5" s="27">
        <v>23</v>
      </c>
      <c r="B5" s="182">
        <v>7423</v>
      </c>
      <c r="C5" s="183">
        <v>6548</v>
      </c>
      <c r="D5" s="183">
        <v>875</v>
      </c>
      <c r="E5" s="184"/>
      <c r="F5" s="184"/>
    </row>
    <row r="6" spans="1:6" ht="16.5" customHeight="1">
      <c r="A6" s="27">
        <v>24</v>
      </c>
      <c r="B6" s="28">
        <v>7164</v>
      </c>
      <c r="C6" s="29">
        <v>6506</v>
      </c>
      <c r="D6" s="183">
        <v>658</v>
      </c>
      <c r="E6" s="184"/>
      <c r="F6" s="184"/>
    </row>
    <row r="7" spans="1:6" ht="16.5" customHeight="1">
      <c r="A7" s="175">
        <v>25</v>
      </c>
      <c r="B7" s="30">
        <v>7023</v>
      </c>
      <c r="C7" s="31">
        <v>6419</v>
      </c>
      <c r="D7" s="185">
        <v>604</v>
      </c>
      <c r="E7" s="184"/>
      <c r="F7" s="184"/>
    </row>
    <row r="8" spans="1:6" ht="12.75" customHeight="1">
      <c r="A8" s="11" t="s">
        <v>239</v>
      </c>
      <c r="B8" s="11"/>
      <c r="C8" s="11"/>
      <c r="D8" s="10" t="s">
        <v>240</v>
      </c>
      <c r="F8" s="10"/>
    </row>
    <row r="19" ht="13.5">
      <c r="G19" s="16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22.09765625" style="1" customWidth="1"/>
    <col min="2" max="4" width="21.59765625" style="1" customWidth="1"/>
    <col min="5" max="16384" width="9" style="1" customWidth="1"/>
  </cols>
  <sheetData>
    <row r="1" spans="1:4" ht="15" customHeight="1">
      <c r="A1" s="2" t="s">
        <v>306</v>
      </c>
      <c r="B1" s="7"/>
      <c r="C1" s="7"/>
      <c r="D1" s="7"/>
    </row>
    <row r="2" spans="1:4" ht="9.75" customHeight="1" thickBot="1">
      <c r="A2" s="15"/>
      <c r="B2" s="7"/>
      <c r="C2" s="7"/>
      <c r="D2" s="7"/>
    </row>
    <row r="3" spans="1:4" ht="16.5" customHeight="1" thickTop="1">
      <c r="A3" s="239" t="s">
        <v>4</v>
      </c>
      <c r="B3" s="1091" t="s">
        <v>307</v>
      </c>
      <c r="C3" s="1091" t="s">
        <v>308</v>
      </c>
      <c r="D3" s="1092" t="s">
        <v>309</v>
      </c>
    </row>
    <row r="4" spans="1:4" ht="16.5" customHeight="1">
      <c r="A4" s="240" t="s">
        <v>1</v>
      </c>
      <c r="B4" s="1110"/>
      <c r="C4" s="1110"/>
      <c r="D4" s="1124"/>
    </row>
    <row r="5" spans="1:4" ht="16.5" customHeight="1">
      <c r="A5" s="18">
        <v>22</v>
      </c>
      <c r="B5" s="19">
        <v>413</v>
      </c>
      <c r="C5" s="19">
        <v>14</v>
      </c>
      <c r="D5" s="20">
        <v>46</v>
      </c>
    </row>
    <row r="6" spans="1:4" ht="16.5" customHeight="1">
      <c r="A6" s="18">
        <v>23</v>
      </c>
      <c r="B6" s="19">
        <v>346</v>
      </c>
      <c r="C6" s="19">
        <v>13</v>
      </c>
      <c r="D6" s="20">
        <v>46</v>
      </c>
    </row>
    <row r="7" spans="1:4" ht="16.5" customHeight="1">
      <c r="A7" s="21">
        <v>24</v>
      </c>
      <c r="B7" s="22">
        <v>403</v>
      </c>
      <c r="C7" s="22">
        <v>11</v>
      </c>
      <c r="D7" s="23">
        <v>52</v>
      </c>
    </row>
    <row r="8" spans="1:4" ht="12.75" customHeight="1">
      <c r="A8" s="11" t="s">
        <v>310</v>
      </c>
      <c r="B8" s="11"/>
      <c r="C8" s="11"/>
      <c r="D8" s="10" t="s">
        <v>311</v>
      </c>
    </row>
    <row r="9" spans="1:4" ht="13.5">
      <c r="A9" s="11"/>
      <c r="B9" s="11"/>
      <c r="C9" s="11"/>
      <c r="D9" s="10"/>
    </row>
    <row r="11" spans="1:2" ht="13.5">
      <c r="A11" s="241"/>
      <c r="B11" s="15"/>
    </row>
    <row r="12" spans="1:2" ht="13.5">
      <c r="A12" s="241"/>
      <c r="B12" s="15"/>
    </row>
  </sheetData>
  <sheetProtection/>
  <mergeCells count="3"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2" sqref="A2"/>
    </sheetView>
  </sheetViews>
  <sheetFormatPr defaultColWidth="8.796875" defaultRowHeight="12.75" customHeight="1"/>
  <cols>
    <col min="1" max="1" width="24.09765625" style="9" customWidth="1"/>
    <col min="2" max="2" width="6.19921875" style="13" customWidth="1"/>
    <col min="3" max="3" width="6.19921875" style="14" customWidth="1"/>
    <col min="4" max="4" width="6.69921875" style="14" customWidth="1"/>
    <col min="5" max="5" width="2.59765625" style="9" customWidth="1"/>
    <col min="6" max="6" width="25.59765625" style="9" customWidth="1"/>
    <col min="7" max="7" width="5.09765625" style="13" customWidth="1"/>
    <col min="8" max="9" width="5.09765625" style="14" customWidth="1"/>
    <col min="10" max="16384" width="9" style="9" customWidth="1"/>
  </cols>
  <sheetData>
    <row r="1" spans="1:9" s="5" customFormat="1" ht="15" customHeight="1">
      <c r="A1" s="2" t="s">
        <v>148</v>
      </c>
      <c r="B1" s="3"/>
      <c r="C1" s="397"/>
      <c r="D1" s="397"/>
      <c r="E1" s="4"/>
      <c r="F1" s="4"/>
      <c r="G1" s="3"/>
      <c r="H1" s="397"/>
      <c r="I1" s="397"/>
    </row>
    <row r="2" spans="1:9" ht="12" customHeight="1" thickBot="1">
      <c r="A2" s="6"/>
      <c r="B2" s="398"/>
      <c r="C2" s="399"/>
      <c r="D2" s="399"/>
      <c r="E2" s="7"/>
      <c r="F2" s="8"/>
      <c r="G2" s="398"/>
      <c r="H2" s="399"/>
      <c r="I2" s="399"/>
    </row>
    <row r="3" spans="1:12" s="11" customFormat="1" ht="15.75" customHeight="1" thickTop="1">
      <c r="A3" s="10" t="s">
        <v>439</v>
      </c>
      <c r="B3" s="1092">
        <v>22</v>
      </c>
      <c r="C3" s="1092">
        <v>23</v>
      </c>
      <c r="D3" s="1125">
        <v>24</v>
      </c>
      <c r="E3" s="186"/>
      <c r="F3" s="400" t="s">
        <v>439</v>
      </c>
      <c r="G3" s="1092">
        <v>22</v>
      </c>
      <c r="H3" s="1092">
        <v>23</v>
      </c>
      <c r="I3" s="1125">
        <v>24</v>
      </c>
      <c r="L3" s="401"/>
    </row>
    <row r="4" spans="1:12" s="11" customFormat="1" ht="15.75" customHeight="1">
      <c r="A4" s="12" t="s">
        <v>440</v>
      </c>
      <c r="B4" s="1107"/>
      <c r="C4" s="1107"/>
      <c r="D4" s="1107"/>
      <c r="E4" s="186"/>
      <c r="F4" s="161" t="s">
        <v>440</v>
      </c>
      <c r="G4" s="1107"/>
      <c r="H4" s="1107"/>
      <c r="I4" s="1107"/>
      <c r="L4" s="401"/>
    </row>
    <row r="5" spans="1:9" s="11" customFormat="1" ht="15.75" customHeight="1">
      <c r="A5" s="402" t="s">
        <v>441</v>
      </c>
      <c r="B5" s="403">
        <f>IF(ISBLANK(B6),"",SUM(B6:B45,G5:G46))</f>
        <v>2735</v>
      </c>
      <c r="C5" s="403">
        <f>IF(ISBLANK(C6),"",SUM(C6:C45,H5:H46))</f>
        <v>2822</v>
      </c>
      <c r="D5" s="166">
        <f>IF(ISBLANK(D6),"",SUM(D6:D45,I5:I46))</f>
        <v>2931</v>
      </c>
      <c r="E5" s="186"/>
      <c r="F5" s="404" t="s">
        <v>149</v>
      </c>
      <c r="G5" s="405">
        <v>10</v>
      </c>
      <c r="H5" s="405">
        <v>9</v>
      </c>
      <c r="I5" s="406">
        <v>10</v>
      </c>
    </row>
    <row r="6" spans="1:9" s="11" customFormat="1" ht="15.75" customHeight="1">
      <c r="A6" s="407" t="s">
        <v>150</v>
      </c>
      <c r="B6" s="405">
        <v>7</v>
      </c>
      <c r="C6" s="405">
        <v>7</v>
      </c>
      <c r="D6" s="406">
        <v>7</v>
      </c>
      <c r="E6" s="186"/>
      <c r="F6" s="404" t="s">
        <v>151</v>
      </c>
      <c r="G6" s="405">
        <v>4</v>
      </c>
      <c r="H6" s="405">
        <v>4</v>
      </c>
      <c r="I6" s="406">
        <v>4</v>
      </c>
    </row>
    <row r="7" spans="1:9" s="11" customFormat="1" ht="15.75" customHeight="1">
      <c r="A7" s="407" t="s">
        <v>152</v>
      </c>
      <c r="B7" s="405">
        <v>115</v>
      </c>
      <c r="C7" s="405">
        <v>118</v>
      </c>
      <c r="D7" s="406">
        <v>119</v>
      </c>
      <c r="E7" s="186"/>
      <c r="F7" s="404" t="s">
        <v>153</v>
      </c>
      <c r="G7" s="405">
        <v>73</v>
      </c>
      <c r="H7" s="405">
        <v>75</v>
      </c>
      <c r="I7" s="406">
        <v>75</v>
      </c>
    </row>
    <row r="8" spans="1:9" s="11" customFormat="1" ht="15.75" customHeight="1">
      <c r="A8" s="407" t="s">
        <v>154</v>
      </c>
      <c r="B8" s="405">
        <v>70</v>
      </c>
      <c r="C8" s="405">
        <v>74</v>
      </c>
      <c r="D8" s="406">
        <v>79</v>
      </c>
      <c r="E8" s="186"/>
      <c r="F8" s="404" t="s">
        <v>155</v>
      </c>
      <c r="G8" s="405">
        <v>19</v>
      </c>
      <c r="H8" s="405">
        <v>18</v>
      </c>
      <c r="I8" s="406">
        <v>19</v>
      </c>
    </row>
    <row r="9" spans="1:9" s="11" customFormat="1" ht="15.75" customHeight="1">
      <c r="A9" s="407" t="s">
        <v>156</v>
      </c>
      <c r="B9" s="405">
        <v>320</v>
      </c>
      <c r="C9" s="405">
        <v>327</v>
      </c>
      <c r="D9" s="406">
        <v>338</v>
      </c>
      <c r="E9" s="186"/>
      <c r="F9" s="404" t="s">
        <v>157</v>
      </c>
      <c r="G9" s="405">
        <v>9</v>
      </c>
      <c r="H9" s="405">
        <v>12</v>
      </c>
      <c r="I9" s="406">
        <v>9</v>
      </c>
    </row>
    <row r="10" spans="1:9" s="11" customFormat="1" ht="15.75" customHeight="1">
      <c r="A10" s="407" t="s">
        <v>158</v>
      </c>
      <c r="B10" s="405">
        <v>58</v>
      </c>
      <c r="C10" s="405">
        <v>60</v>
      </c>
      <c r="D10" s="406">
        <v>66</v>
      </c>
      <c r="E10" s="186"/>
      <c r="F10" s="404" t="s">
        <v>159</v>
      </c>
      <c r="G10" s="405">
        <v>52</v>
      </c>
      <c r="H10" s="405">
        <v>53</v>
      </c>
      <c r="I10" s="406">
        <v>45</v>
      </c>
    </row>
    <row r="11" spans="1:9" s="11" customFormat="1" ht="15.75" customHeight="1">
      <c r="A11" s="407" t="s">
        <v>160</v>
      </c>
      <c r="B11" s="405">
        <v>24</v>
      </c>
      <c r="C11" s="405">
        <v>23</v>
      </c>
      <c r="D11" s="406">
        <v>21</v>
      </c>
      <c r="E11" s="186"/>
      <c r="F11" s="404" t="s">
        <v>161</v>
      </c>
      <c r="G11" s="405">
        <v>11</v>
      </c>
      <c r="H11" s="405">
        <v>11</v>
      </c>
      <c r="I11" s="406">
        <v>9</v>
      </c>
    </row>
    <row r="12" spans="1:9" s="11" customFormat="1" ht="15.75" customHeight="1">
      <c r="A12" s="407" t="s">
        <v>162</v>
      </c>
      <c r="B12" s="405">
        <v>5</v>
      </c>
      <c r="C12" s="405">
        <v>5</v>
      </c>
      <c r="D12" s="406">
        <v>4</v>
      </c>
      <c r="E12" s="186"/>
      <c r="F12" s="404" t="s">
        <v>163</v>
      </c>
      <c r="G12" s="405">
        <v>37</v>
      </c>
      <c r="H12" s="405">
        <v>38</v>
      </c>
      <c r="I12" s="406">
        <v>38</v>
      </c>
    </row>
    <row r="13" spans="1:9" s="11" customFormat="1" ht="15.75" customHeight="1">
      <c r="A13" s="407" t="s">
        <v>442</v>
      </c>
      <c r="B13" s="405">
        <v>62</v>
      </c>
      <c r="C13" s="405">
        <v>65</v>
      </c>
      <c r="D13" s="406">
        <v>71</v>
      </c>
      <c r="E13" s="186"/>
      <c r="F13" s="404" t="s">
        <v>164</v>
      </c>
      <c r="G13" s="405">
        <v>4</v>
      </c>
      <c r="H13" s="405">
        <v>6</v>
      </c>
      <c r="I13" s="406">
        <v>7</v>
      </c>
    </row>
    <row r="14" spans="1:9" s="11" customFormat="1" ht="15.75" customHeight="1">
      <c r="A14" s="407" t="s">
        <v>165</v>
      </c>
      <c r="B14" s="405">
        <v>89</v>
      </c>
      <c r="C14" s="405">
        <v>89</v>
      </c>
      <c r="D14" s="406">
        <v>88</v>
      </c>
      <c r="E14" s="186"/>
      <c r="F14" s="404" t="s">
        <v>166</v>
      </c>
      <c r="G14" s="405">
        <v>9</v>
      </c>
      <c r="H14" s="405">
        <v>10</v>
      </c>
      <c r="I14" s="406">
        <v>8</v>
      </c>
    </row>
    <row r="15" spans="1:9" s="11" customFormat="1" ht="15.75" customHeight="1">
      <c r="A15" s="407" t="s">
        <v>167</v>
      </c>
      <c r="B15" s="405">
        <v>116</v>
      </c>
      <c r="C15" s="405">
        <v>120</v>
      </c>
      <c r="D15" s="406">
        <v>128</v>
      </c>
      <c r="E15" s="186"/>
      <c r="F15" s="404" t="s">
        <v>168</v>
      </c>
      <c r="G15" s="405">
        <v>9</v>
      </c>
      <c r="H15" s="405">
        <v>8</v>
      </c>
      <c r="I15" s="406">
        <v>8</v>
      </c>
    </row>
    <row r="16" spans="1:9" s="11" customFormat="1" ht="15.75" customHeight="1">
      <c r="A16" s="407" t="s">
        <v>169</v>
      </c>
      <c r="B16" s="405">
        <v>30</v>
      </c>
      <c r="C16" s="405">
        <v>28</v>
      </c>
      <c r="D16" s="406">
        <v>29</v>
      </c>
      <c r="E16" s="186"/>
      <c r="F16" s="404" t="s">
        <v>170</v>
      </c>
      <c r="G16" s="405">
        <v>6</v>
      </c>
      <c r="H16" s="405">
        <v>8</v>
      </c>
      <c r="I16" s="406">
        <v>8</v>
      </c>
    </row>
    <row r="17" spans="1:9" s="11" customFormat="1" ht="15.75" customHeight="1">
      <c r="A17" s="407" t="s">
        <v>171</v>
      </c>
      <c r="B17" s="405">
        <v>13</v>
      </c>
      <c r="C17" s="405">
        <v>15</v>
      </c>
      <c r="D17" s="406">
        <v>15</v>
      </c>
      <c r="E17" s="186"/>
      <c r="F17" s="404" t="s">
        <v>172</v>
      </c>
      <c r="G17" s="405">
        <v>1</v>
      </c>
      <c r="H17" s="405">
        <v>2</v>
      </c>
      <c r="I17" s="406">
        <v>2</v>
      </c>
    </row>
    <row r="18" spans="1:9" s="11" customFormat="1" ht="15.75" customHeight="1">
      <c r="A18" s="407" t="s">
        <v>173</v>
      </c>
      <c r="B18" s="405">
        <v>15</v>
      </c>
      <c r="C18" s="405">
        <v>16</v>
      </c>
      <c r="D18" s="406">
        <v>14</v>
      </c>
      <c r="E18" s="186"/>
      <c r="F18" s="404" t="s">
        <v>174</v>
      </c>
      <c r="G18" s="405">
        <v>70</v>
      </c>
      <c r="H18" s="405">
        <v>73</v>
      </c>
      <c r="I18" s="406">
        <v>67</v>
      </c>
    </row>
    <row r="19" spans="1:9" s="11" customFormat="1" ht="15.75" customHeight="1">
      <c r="A19" s="407" t="s">
        <v>175</v>
      </c>
      <c r="B19" s="405">
        <v>487</v>
      </c>
      <c r="C19" s="405">
        <v>524</v>
      </c>
      <c r="D19" s="406">
        <v>573</v>
      </c>
      <c r="E19" s="186"/>
      <c r="F19" s="404" t="s">
        <v>176</v>
      </c>
      <c r="G19" s="405">
        <v>2</v>
      </c>
      <c r="H19" s="405">
        <v>2</v>
      </c>
      <c r="I19" s="406">
        <v>2</v>
      </c>
    </row>
    <row r="20" spans="1:9" s="11" customFormat="1" ht="15.75" customHeight="1">
      <c r="A20" s="407" t="s">
        <v>177</v>
      </c>
      <c r="B20" s="405">
        <v>30</v>
      </c>
      <c r="C20" s="405">
        <v>33</v>
      </c>
      <c r="D20" s="406">
        <v>33</v>
      </c>
      <c r="E20" s="186"/>
      <c r="F20" s="404" t="s">
        <v>178</v>
      </c>
      <c r="G20" s="405">
        <v>4</v>
      </c>
      <c r="H20" s="405">
        <v>5</v>
      </c>
      <c r="I20" s="406">
        <v>9</v>
      </c>
    </row>
    <row r="21" spans="1:9" s="11" customFormat="1" ht="15.75" customHeight="1">
      <c r="A21" s="407" t="s">
        <v>179</v>
      </c>
      <c r="B21" s="405">
        <v>48</v>
      </c>
      <c r="C21" s="405">
        <v>54</v>
      </c>
      <c r="D21" s="406">
        <v>56</v>
      </c>
      <c r="E21" s="186"/>
      <c r="F21" s="404" t="s">
        <v>180</v>
      </c>
      <c r="G21" s="405">
        <v>1</v>
      </c>
      <c r="H21" s="405">
        <v>1</v>
      </c>
      <c r="I21" s="406">
        <v>1</v>
      </c>
    </row>
    <row r="22" spans="1:9" s="11" customFormat="1" ht="15.75" customHeight="1">
      <c r="A22" s="407" t="s">
        <v>181</v>
      </c>
      <c r="B22" s="405">
        <v>157</v>
      </c>
      <c r="C22" s="405">
        <v>171</v>
      </c>
      <c r="D22" s="406">
        <v>182</v>
      </c>
      <c r="E22" s="186"/>
      <c r="F22" s="404" t="s">
        <v>182</v>
      </c>
      <c r="G22" s="405">
        <v>9</v>
      </c>
      <c r="H22" s="405">
        <v>11</v>
      </c>
      <c r="I22" s="406">
        <v>11</v>
      </c>
    </row>
    <row r="23" spans="1:9" s="11" customFormat="1" ht="15.75" customHeight="1">
      <c r="A23" s="407" t="s">
        <v>183</v>
      </c>
      <c r="B23" s="408" t="s">
        <v>0</v>
      </c>
      <c r="C23" s="408" t="s">
        <v>443</v>
      </c>
      <c r="D23" s="409" t="s">
        <v>443</v>
      </c>
      <c r="E23" s="186"/>
      <c r="F23" s="404" t="s">
        <v>184</v>
      </c>
      <c r="G23" s="405">
        <v>2</v>
      </c>
      <c r="H23" s="405">
        <v>2</v>
      </c>
      <c r="I23" s="406">
        <v>2</v>
      </c>
    </row>
    <row r="24" spans="1:9" s="11" customFormat="1" ht="15.75" customHeight="1">
      <c r="A24" s="407" t="s">
        <v>185</v>
      </c>
      <c r="B24" s="405">
        <v>24</v>
      </c>
      <c r="C24" s="405">
        <v>21</v>
      </c>
      <c r="D24" s="406">
        <v>21</v>
      </c>
      <c r="E24" s="186"/>
      <c r="F24" s="404" t="s">
        <v>186</v>
      </c>
      <c r="G24" s="405">
        <v>4</v>
      </c>
      <c r="H24" s="405">
        <v>4</v>
      </c>
      <c r="I24" s="406">
        <v>4</v>
      </c>
    </row>
    <row r="25" spans="1:9" s="11" customFormat="1" ht="15.75" customHeight="1">
      <c r="A25" s="407" t="s">
        <v>187</v>
      </c>
      <c r="B25" s="405">
        <v>26</v>
      </c>
      <c r="C25" s="405">
        <v>18</v>
      </c>
      <c r="D25" s="406">
        <v>16</v>
      </c>
      <c r="E25" s="186"/>
      <c r="F25" s="404" t="s">
        <v>188</v>
      </c>
      <c r="G25" s="405">
        <v>11</v>
      </c>
      <c r="H25" s="405">
        <v>10</v>
      </c>
      <c r="I25" s="406">
        <v>11</v>
      </c>
    </row>
    <row r="26" spans="1:9" s="11" customFormat="1" ht="15.75" customHeight="1">
      <c r="A26" s="407" t="s">
        <v>189</v>
      </c>
      <c r="B26" s="405">
        <v>25</v>
      </c>
      <c r="C26" s="405">
        <v>23</v>
      </c>
      <c r="D26" s="406">
        <v>23</v>
      </c>
      <c r="E26" s="186"/>
      <c r="F26" s="404" t="s">
        <v>190</v>
      </c>
      <c r="G26" s="405">
        <v>14</v>
      </c>
      <c r="H26" s="405">
        <v>14</v>
      </c>
      <c r="I26" s="406">
        <v>15</v>
      </c>
    </row>
    <row r="27" spans="1:9" s="11" customFormat="1" ht="15.75" customHeight="1">
      <c r="A27" s="407" t="s">
        <v>191</v>
      </c>
      <c r="B27" s="405">
        <v>133</v>
      </c>
      <c r="C27" s="405">
        <v>135</v>
      </c>
      <c r="D27" s="406">
        <v>132</v>
      </c>
      <c r="E27" s="186"/>
      <c r="F27" s="404" t="s">
        <v>444</v>
      </c>
      <c r="G27" s="408" t="s">
        <v>0</v>
      </c>
      <c r="H27" s="408">
        <v>1</v>
      </c>
      <c r="I27" s="409">
        <v>2</v>
      </c>
    </row>
    <row r="28" spans="1:9" s="11" customFormat="1" ht="15.75" customHeight="1">
      <c r="A28" s="407" t="s">
        <v>192</v>
      </c>
      <c r="B28" s="405">
        <v>47</v>
      </c>
      <c r="C28" s="405">
        <v>49</v>
      </c>
      <c r="D28" s="406">
        <v>52</v>
      </c>
      <c r="E28" s="186"/>
      <c r="F28" s="404" t="s">
        <v>193</v>
      </c>
      <c r="G28" s="408" t="s">
        <v>0</v>
      </c>
      <c r="H28" s="408" t="s">
        <v>445</v>
      </c>
      <c r="I28" s="409" t="s">
        <v>445</v>
      </c>
    </row>
    <row r="29" spans="1:9" s="11" customFormat="1" ht="15.75" customHeight="1">
      <c r="A29" s="407" t="s">
        <v>194</v>
      </c>
      <c r="B29" s="405">
        <v>1</v>
      </c>
      <c r="C29" s="408" t="s">
        <v>445</v>
      </c>
      <c r="D29" s="409">
        <v>2</v>
      </c>
      <c r="E29" s="186"/>
      <c r="F29" s="404" t="s">
        <v>195</v>
      </c>
      <c r="G29" s="405">
        <v>1</v>
      </c>
      <c r="H29" s="405">
        <v>1</v>
      </c>
      <c r="I29" s="406">
        <v>3</v>
      </c>
    </row>
    <row r="30" spans="1:9" s="11" customFormat="1" ht="15.75" customHeight="1">
      <c r="A30" s="407" t="s">
        <v>196</v>
      </c>
      <c r="B30" s="408" t="s">
        <v>0</v>
      </c>
      <c r="C30" s="408" t="s">
        <v>445</v>
      </c>
      <c r="D30" s="409" t="s">
        <v>445</v>
      </c>
      <c r="E30" s="186"/>
      <c r="F30" s="404" t="s">
        <v>197</v>
      </c>
      <c r="G30" s="405">
        <v>3</v>
      </c>
      <c r="H30" s="405">
        <v>3</v>
      </c>
      <c r="I30" s="406">
        <v>3</v>
      </c>
    </row>
    <row r="31" spans="1:9" s="11" customFormat="1" ht="15.75" customHeight="1">
      <c r="A31" s="407" t="s">
        <v>198</v>
      </c>
      <c r="B31" s="408" t="s">
        <v>0</v>
      </c>
      <c r="C31" s="408" t="s">
        <v>445</v>
      </c>
      <c r="D31" s="409" t="s">
        <v>445</v>
      </c>
      <c r="E31" s="186"/>
      <c r="F31" s="404" t="s">
        <v>199</v>
      </c>
      <c r="G31" s="405">
        <v>1</v>
      </c>
      <c r="H31" s="405">
        <v>1</v>
      </c>
      <c r="I31" s="406">
        <v>1</v>
      </c>
    </row>
    <row r="32" spans="1:9" s="11" customFormat="1" ht="15.75" customHeight="1">
      <c r="A32" s="407" t="s">
        <v>200</v>
      </c>
      <c r="B32" s="405">
        <v>74</v>
      </c>
      <c r="C32" s="405">
        <v>72</v>
      </c>
      <c r="D32" s="406">
        <v>73</v>
      </c>
      <c r="E32" s="186"/>
      <c r="F32" s="404" t="s">
        <v>201</v>
      </c>
      <c r="G32" s="405">
        <v>1</v>
      </c>
      <c r="H32" s="405">
        <v>1</v>
      </c>
      <c r="I32" s="406">
        <v>1</v>
      </c>
    </row>
    <row r="33" spans="1:9" s="11" customFormat="1" ht="15.75" customHeight="1">
      <c r="A33" s="407" t="s">
        <v>202</v>
      </c>
      <c r="B33" s="405">
        <v>11</v>
      </c>
      <c r="C33" s="405">
        <v>9</v>
      </c>
      <c r="D33" s="406">
        <v>10</v>
      </c>
      <c r="E33" s="186"/>
      <c r="F33" s="404" t="s">
        <v>203</v>
      </c>
      <c r="G33" s="405">
        <v>2</v>
      </c>
      <c r="H33" s="405">
        <v>1</v>
      </c>
      <c r="I33" s="406">
        <v>1</v>
      </c>
    </row>
    <row r="34" spans="1:9" s="11" customFormat="1" ht="15.75" customHeight="1">
      <c r="A34" s="407" t="s">
        <v>204</v>
      </c>
      <c r="B34" s="405">
        <v>103</v>
      </c>
      <c r="C34" s="405">
        <v>98</v>
      </c>
      <c r="D34" s="406">
        <v>93</v>
      </c>
      <c r="E34" s="186"/>
      <c r="F34" s="404" t="s">
        <v>205</v>
      </c>
      <c r="G34" s="405">
        <v>23</v>
      </c>
      <c r="H34" s="405">
        <v>27</v>
      </c>
      <c r="I34" s="406">
        <v>27</v>
      </c>
    </row>
    <row r="35" spans="1:9" s="11" customFormat="1" ht="15.75" customHeight="1">
      <c r="A35" s="407" t="s">
        <v>206</v>
      </c>
      <c r="B35" s="408" t="s">
        <v>0</v>
      </c>
      <c r="C35" s="408">
        <v>1</v>
      </c>
      <c r="D35" s="409" t="s">
        <v>445</v>
      </c>
      <c r="E35" s="186"/>
      <c r="F35" s="404" t="s">
        <v>207</v>
      </c>
      <c r="G35" s="408" t="s">
        <v>0</v>
      </c>
      <c r="H35" s="408" t="s">
        <v>445</v>
      </c>
      <c r="I35" s="409" t="s">
        <v>445</v>
      </c>
    </row>
    <row r="36" spans="1:9" s="11" customFormat="1" ht="15.75" customHeight="1">
      <c r="A36" s="407" t="s">
        <v>446</v>
      </c>
      <c r="B36" s="405">
        <v>7</v>
      </c>
      <c r="C36" s="405">
        <v>7</v>
      </c>
      <c r="D36" s="406">
        <v>10</v>
      </c>
      <c r="E36" s="186"/>
      <c r="F36" s="404" t="s">
        <v>208</v>
      </c>
      <c r="G36" s="405">
        <v>8</v>
      </c>
      <c r="H36" s="405">
        <v>9</v>
      </c>
      <c r="I36" s="406">
        <v>9</v>
      </c>
    </row>
    <row r="37" spans="1:9" s="11" customFormat="1" ht="15.75" customHeight="1">
      <c r="A37" s="410" t="s">
        <v>209</v>
      </c>
      <c r="B37" s="403">
        <v>8</v>
      </c>
      <c r="C37" s="403">
        <v>8</v>
      </c>
      <c r="D37" s="166">
        <v>8</v>
      </c>
      <c r="E37" s="186"/>
      <c r="F37" s="404" t="s">
        <v>210</v>
      </c>
      <c r="G37" s="405">
        <v>3</v>
      </c>
      <c r="H37" s="405">
        <v>7</v>
      </c>
      <c r="I37" s="406">
        <v>10</v>
      </c>
    </row>
    <row r="38" spans="1:9" s="11" customFormat="1" ht="15.75" customHeight="1">
      <c r="A38" s="404" t="s">
        <v>211</v>
      </c>
      <c r="B38" s="405">
        <v>59</v>
      </c>
      <c r="C38" s="405">
        <v>57</v>
      </c>
      <c r="D38" s="406">
        <v>65</v>
      </c>
      <c r="E38" s="186"/>
      <c r="F38" s="404" t="s">
        <v>212</v>
      </c>
      <c r="G38" s="405">
        <v>18</v>
      </c>
      <c r="H38" s="405">
        <v>20</v>
      </c>
      <c r="I38" s="406">
        <v>23</v>
      </c>
    </row>
    <row r="39" spans="1:9" s="11" customFormat="1" ht="15.75" customHeight="1">
      <c r="A39" s="404" t="s">
        <v>213</v>
      </c>
      <c r="B39" s="405">
        <v>13</v>
      </c>
      <c r="C39" s="405">
        <v>11</v>
      </c>
      <c r="D39" s="406">
        <v>10</v>
      </c>
      <c r="F39" s="404" t="s">
        <v>214</v>
      </c>
      <c r="G39" s="405">
        <v>6</v>
      </c>
      <c r="H39" s="405">
        <v>4</v>
      </c>
      <c r="I39" s="406">
        <v>4</v>
      </c>
    </row>
    <row r="40" spans="1:9" s="11" customFormat="1" ht="15.75" customHeight="1">
      <c r="A40" s="404" t="s">
        <v>215</v>
      </c>
      <c r="B40" s="405">
        <v>64</v>
      </c>
      <c r="C40" s="405">
        <v>63</v>
      </c>
      <c r="D40" s="406">
        <v>67</v>
      </c>
      <c r="F40" s="404" t="s">
        <v>447</v>
      </c>
      <c r="G40" s="408" t="s">
        <v>0</v>
      </c>
      <c r="H40" s="408" t="s">
        <v>445</v>
      </c>
      <c r="I40" s="409" t="s">
        <v>445</v>
      </c>
    </row>
    <row r="41" spans="1:9" s="11" customFormat="1" ht="15.75" customHeight="1">
      <c r="A41" s="404" t="s">
        <v>216</v>
      </c>
      <c r="B41" s="408" t="s">
        <v>0</v>
      </c>
      <c r="C41" s="408">
        <v>2</v>
      </c>
      <c r="D41" s="409">
        <v>1</v>
      </c>
      <c r="F41" s="404" t="s">
        <v>217</v>
      </c>
      <c r="G41" s="405">
        <v>1</v>
      </c>
      <c r="H41" s="405">
        <v>1</v>
      </c>
      <c r="I41" s="406">
        <v>1</v>
      </c>
    </row>
    <row r="42" spans="1:9" ht="15.75" customHeight="1">
      <c r="A42" s="404" t="s">
        <v>218</v>
      </c>
      <c r="B42" s="405">
        <v>5</v>
      </c>
      <c r="C42" s="405">
        <v>5</v>
      </c>
      <c r="D42" s="406">
        <v>7</v>
      </c>
      <c r="F42" s="404" t="s">
        <v>219</v>
      </c>
      <c r="G42" s="408" t="s">
        <v>0</v>
      </c>
      <c r="H42" s="408" t="s">
        <v>445</v>
      </c>
      <c r="I42" s="409" t="s">
        <v>445</v>
      </c>
    </row>
    <row r="43" spans="1:9" ht="15.75" customHeight="1">
      <c r="A43" s="404" t="s">
        <v>220</v>
      </c>
      <c r="B43" s="405">
        <v>3</v>
      </c>
      <c r="C43" s="405">
        <v>3</v>
      </c>
      <c r="D43" s="406">
        <v>4</v>
      </c>
      <c r="F43" s="404" t="s">
        <v>448</v>
      </c>
      <c r="G43" s="405">
        <v>3</v>
      </c>
      <c r="H43" s="405">
        <v>3</v>
      </c>
      <c r="I43" s="406">
        <v>3</v>
      </c>
    </row>
    <row r="44" spans="1:9" ht="15.75" customHeight="1">
      <c r="A44" s="404" t="s">
        <v>221</v>
      </c>
      <c r="B44" s="405">
        <v>10</v>
      </c>
      <c r="C44" s="405">
        <v>9</v>
      </c>
      <c r="D44" s="406">
        <v>8</v>
      </c>
      <c r="F44" s="404" t="s">
        <v>222</v>
      </c>
      <c r="G44" s="408" t="s">
        <v>0</v>
      </c>
      <c r="H44" s="408" t="s">
        <v>449</v>
      </c>
      <c r="I44" s="409" t="s">
        <v>449</v>
      </c>
    </row>
    <row r="45" spans="1:9" ht="15.75" customHeight="1">
      <c r="A45" s="404" t="s">
        <v>223</v>
      </c>
      <c r="B45" s="405">
        <v>12</v>
      </c>
      <c r="C45" s="405">
        <v>11</v>
      </c>
      <c r="D45" s="406">
        <v>12</v>
      </c>
      <c r="F45" s="404" t="s">
        <v>224</v>
      </c>
      <c r="G45" s="405">
        <v>1</v>
      </c>
      <c r="H45" s="405">
        <v>1</v>
      </c>
      <c r="I45" s="406">
        <v>2</v>
      </c>
    </row>
    <row r="46" spans="1:9" ht="15.75" customHeight="1">
      <c r="A46" s="11" t="s">
        <v>450</v>
      </c>
      <c r="F46" s="404" t="s">
        <v>225</v>
      </c>
      <c r="G46" s="405">
        <v>32</v>
      </c>
      <c r="H46" s="405">
        <v>35</v>
      </c>
      <c r="I46" s="406">
        <v>40</v>
      </c>
    </row>
    <row r="47" ht="13.5" customHeight="1"/>
    <row r="48" ht="13.5" customHeight="1"/>
    <row r="49" ht="13.5" customHeight="1"/>
  </sheetData>
  <sheetProtection/>
  <mergeCells count="6">
    <mergeCell ref="H3:H4"/>
    <mergeCell ref="I3:I4"/>
    <mergeCell ref="B3:B4"/>
    <mergeCell ref="C3:C4"/>
    <mergeCell ref="D3:D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6.09765625" style="1" customWidth="1"/>
    <col min="2" max="3" width="5.3984375" style="1" customWidth="1"/>
    <col min="4" max="4" width="6.59765625" style="1" customWidth="1"/>
    <col min="5" max="8" width="5.59765625" style="1" customWidth="1"/>
    <col min="9" max="16" width="5.09765625" style="1" customWidth="1"/>
    <col min="17" max="17" width="9.5" style="1" bestFit="1" customWidth="1"/>
    <col min="18" max="16384" width="9" style="1" customWidth="1"/>
  </cols>
  <sheetData>
    <row r="1" spans="1:16" ht="15" customHeight="1">
      <c r="A1" s="219" t="s">
        <v>287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9.75" customHeight="1" thickBot="1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7" ht="15" customHeight="1" thickTop="1">
      <c r="A3" s="223" t="s">
        <v>300</v>
      </c>
      <c r="B3" s="224" t="s">
        <v>288</v>
      </c>
      <c r="C3" s="225"/>
      <c r="D3" s="224" t="s">
        <v>867</v>
      </c>
      <c r="E3" s="226"/>
      <c r="F3" s="226"/>
      <c r="G3" s="226"/>
      <c r="H3" s="226"/>
      <c r="I3" s="226"/>
      <c r="J3" s="226"/>
      <c r="K3" s="226"/>
      <c r="L3" s="224"/>
      <c r="M3" s="226"/>
      <c r="N3" s="226"/>
      <c r="O3" s="226"/>
      <c r="P3" s="226"/>
      <c r="Q3" s="172"/>
    </row>
    <row r="4" spans="1:17" ht="75" customHeight="1">
      <c r="A4" s="227"/>
      <c r="B4" s="1128" t="s">
        <v>289</v>
      </c>
      <c r="C4" s="1128" t="s">
        <v>290</v>
      </c>
      <c r="D4" s="1128" t="s">
        <v>868</v>
      </c>
      <c r="E4" s="1128" t="s">
        <v>291</v>
      </c>
      <c r="F4" s="1128" t="s">
        <v>292</v>
      </c>
      <c r="G4" s="1128" t="s">
        <v>293</v>
      </c>
      <c r="H4" s="1128" t="s">
        <v>294</v>
      </c>
      <c r="I4" s="1128" t="s">
        <v>295</v>
      </c>
      <c r="J4" s="1128" t="s">
        <v>301</v>
      </c>
      <c r="K4" s="1128" t="s">
        <v>302</v>
      </c>
      <c r="L4" s="1128" t="s">
        <v>303</v>
      </c>
      <c r="M4" s="1128" t="s">
        <v>296</v>
      </c>
      <c r="N4" s="1128" t="s">
        <v>304</v>
      </c>
      <c r="O4" s="1128" t="s">
        <v>297</v>
      </c>
      <c r="P4" s="1126" t="s">
        <v>869</v>
      </c>
      <c r="Q4" s="172"/>
    </row>
    <row r="5" spans="1:17" ht="15" customHeight="1">
      <c r="A5" s="228" t="s">
        <v>305</v>
      </c>
      <c r="B5" s="1129"/>
      <c r="C5" s="1129"/>
      <c r="D5" s="1129"/>
      <c r="E5" s="1129"/>
      <c r="F5" s="1129"/>
      <c r="G5" s="1129"/>
      <c r="H5" s="1129"/>
      <c r="I5" s="1129"/>
      <c r="J5" s="1129"/>
      <c r="K5" s="1129"/>
      <c r="L5" s="1129"/>
      <c r="M5" s="1129"/>
      <c r="N5" s="1129"/>
      <c r="O5" s="1129"/>
      <c r="P5" s="1127"/>
      <c r="Q5" s="172"/>
    </row>
    <row r="6" spans="1:17" ht="16.5" customHeight="1">
      <c r="A6" s="229">
        <v>22</v>
      </c>
      <c r="B6" s="1023">
        <v>246</v>
      </c>
      <c r="C6" s="1024">
        <v>285</v>
      </c>
      <c r="D6" s="1023">
        <v>13697</v>
      </c>
      <c r="E6" s="1025">
        <v>2220</v>
      </c>
      <c r="F6" s="1024">
        <v>1127</v>
      </c>
      <c r="G6" s="1023">
        <v>6455</v>
      </c>
      <c r="H6" s="1024">
        <v>2064</v>
      </c>
      <c r="I6" s="1023">
        <v>44</v>
      </c>
      <c r="J6" s="1024">
        <v>164</v>
      </c>
      <c r="K6" s="1023">
        <v>200</v>
      </c>
      <c r="L6" s="1023">
        <v>192</v>
      </c>
      <c r="M6" s="1024">
        <v>2</v>
      </c>
      <c r="N6" s="1023">
        <v>611</v>
      </c>
      <c r="O6" s="1023">
        <v>11</v>
      </c>
      <c r="P6" s="1026">
        <v>607</v>
      </c>
      <c r="Q6" s="172"/>
    </row>
    <row r="7" spans="1:17" ht="16.5" customHeight="1">
      <c r="A7" s="230">
        <v>23</v>
      </c>
      <c r="B7" s="1023">
        <v>230</v>
      </c>
      <c r="C7" s="1023">
        <v>295</v>
      </c>
      <c r="D7" s="1023">
        <v>12853</v>
      </c>
      <c r="E7" s="1023">
        <v>1996</v>
      </c>
      <c r="F7" s="1023">
        <v>1145</v>
      </c>
      <c r="G7" s="1023">
        <v>5877</v>
      </c>
      <c r="H7" s="1023">
        <v>1854</v>
      </c>
      <c r="I7" s="1023">
        <v>40</v>
      </c>
      <c r="J7" s="1023">
        <v>205</v>
      </c>
      <c r="K7" s="1023">
        <v>292</v>
      </c>
      <c r="L7" s="1023">
        <v>106</v>
      </c>
      <c r="M7" s="1023">
        <v>2</v>
      </c>
      <c r="N7" s="1023">
        <v>699</v>
      </c>
      <c r="O7" s="1023">
        <v>35</v>
      </c>
      <c r="P7" s="1026">
        <v>602</v>
      </c>
      <c r="Q7" s="231"/>
    </row>
    <row r="8" spans="1:17" ht="16.5" customHeight="1">
      <c r="A8" s="232">
        <v>24</v>
      </c>
      <c r="B8" s="1027">
        <v>206</v>
      </c>
      <c r="C8" s="1027">
        <v>305</v>
      </c>
      <c r="D8" s="1027">
        <v>13336</v>
      </c>
      <c r="E8" s="1027">
        <v>1963</v>
      </c>
      <c r="F8" s="1027">
        <v>995</v>
      </c>
      <c r="G8" s="1027">
        <v>5771</v>
      </c>
      <c r="H8" s="1027">
        <v>1887</v>
      </c>
      <c r="I8" s="1027">
        <v>20</v>
      </c>
      <c r="J8" s="1027">
        <v>476</v>
      </c>
      <c r="K8" s="1027">
        <v>283</v>
      </c>
      <c r="L8" s="1027">
        <v>154</v>
      </c>
      <c r="M8" s="1027">
        <v>10</v>
      </c>
      <c r="N8" s="1027">
        <v>909</v>
      </c>
      <c r="O8" s="1027">
        <v>46</v>
      </c>
      <c r="P8" s="1028">
        <v>822</v>
      </c>
      <c r="Q8" s="231"/>
    </row>
    <row r="9" spans="1:17" ht="12.75" customHeight="1">
      <c r="A9" s="233" t="s">
        <v>299</v>
      </c>
      <c r="B9" s="234"/>
      <c r="C9" s="234"/>
      <c r="D9" s="234"/>
      <c r="E9" s="234"/>
      <c r="F9" s="234"/>
      <c r="G9" s="234"/>
      <c r="H9" s="234"/>
      <c r="I9" s="234"/>
      <c r="J9" s="235"/>
      <c r="K9" s="235"/>
      <c r="L9" s="236"/>
      <c r="M9" s="236"/>
      <c r="N9" s="236"/>
      <c r="O9" s="236"/>
      <c r="P9" s="236"/>
      <c r="Q9" s="236"/>
    </row>
    <row r="10" spans="1:17" ht="13.5">
      <c r="A10" s="233"/>
      <c r="B10" s="234"/>
      <c r="C10" s="234"/>
      <c r="D10" s="234"/>
      <c r="E10" s="234"/>
      <c r="F10" s="234"/>
      <c r="G10" s="234"/>
      <c r="H10" s="234"/>
      <c r="I10" s="234"/>
      <c r="J10" s="235"/>
      <c r="K10" s="235"/>
      <c r="L10" s="235"/>
      <c r="M10" s="235"/>
      <c r="N10" s="235"/>
      <c r="O10" s="235"/>
      <c r="P10" s="235"/>
      <c r="Q10" s="237"/>
    </row>
    <row r="11" spans="1:17" ht="13.5">
      <c r="A11" s="233"/>
      <c r="B11" s="234"/>
      <c r="C11" s="234"/>
      <c r="D11" s="238"/>
      <c r="E11" s="234"/>
      <c r="F11" s="234"/>
      <c r="J11" s="235"/>
      <c r="K11" s="235"/>
      <c r="L11" s="235"/>
      <c r="M11" s="235"/>
      <c r="N11" s="235"/>
      <c r="O11" s="235"/>
      <c r="P11" s="235"/>
      <c r="Q11" s="237"/>
    </row>
    <row r="12" spans="10:17" ht="13.5">
      <c r="J12" s="235"/>
      <c r="K12" s="235"/>
      <c r="L12" s="235"/>
      <c r="M12" s="235"/>
      <c r="N12" s="235"/>
      <c r="O12" s="235"/>
      <c r="P12" s="235"/>
      <c r="Q12" s="237"/>
    </row>
  </sheetData>
  <sheetProtection/>
  <mergeCells count="15">
    <mergeCell ref="F4:F5"/>
    <mergeCell ref="G4:G5"/>
    <mergeCell ref="B4:B5"/>
    <mergeCell ref="C4:C5"/>
    <mergeCell ref="D4:D5"/>
    <mergeCell ref="E4:E5"/>
    <mergeCell ref="P4:P5"/>
    <mergeCell ref="J4:J5"/>
    <mergeCell ref="K4:K5"/>
    <mergeCell ref="L4:L5"/>
    <mergeCell ref="M4:M5"/>
    <mergeCell ref="H4:H5"/>
    <mergeCell ref="I4:I5"/>
    <mergeCell ref="N4:N5"/>
    <mergeCell ref="O4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A2" sqref="A2"/>
    </sheetView>
  </sheetViews>
  <sheetFormatPr defaultColWidth="8.796875" defaultRowHeight="14.25"/>
  <cols>
    <col min="1" max="3" width="21.59765625" style="150" customWidth="1"/>
    <col min="4" max="4" width="12.09765625" style="153" customWidth="1"/>
    <col min="5" max="5" width="10.5" style="150" customWidth="1"/>
    <col min="6" max="16384" width="9" style="150" customWidth="1"/>
  </cols>
  <sheetData>
    <row r="1" spans="1:5" ht="15" customHeight="1">
      <c r="A1" s="148" t="s">
        <v>119</v>
      </c>
      <c r="B1" s="7"/>
      <c r="C1" s="7"/>
      <c r="D1" s="149"/>
      <c r="E1" s="7"/>
    </row>
    <row r="2" spans="1:5" ht="9.75" customHeight="1" thickBot="1">
      <c r="A2" s="151"/>
      <c r="B2" s="8"/>
      <c r="C2" s="8"/>
      <c r="D2" s="149"/>
      <c r="E2" s="7"/>
    </row>
    <row r="3" spans="1:4" ht="15" customHeight="1" thickTop="1">
      <c r="A3" s="10" t="s">
        <v>10</v>
      </c>
      <c r="B3" s="43" t="s">
        <v>120</v>
      </c>
      <c r="C3" s="44"/>
      <c r="D3" s="1029"/>
    </row>
    <row r="4" spans="1:4" ht="15" customHeight="1">
      <c r="A4" s="54" t="s">
        <v>123</v>
      </c>
      <c r="B4" s="53" t="s">
        <v>121</v>
      </c>
      <c r="C4" s="17" t="s">
        <v>122</v>
      </c>
      <c r="D4" s="1029"/>
    </row>
    <row r="5" spans="1:4" ht="16.5" customHeight="1">
      <c r="A5" s="47">
        <v>22</v>
      </c>
      <c r="B5" s="28">
        <v>1562</v>
      </c>
      <c r="C5" s="74">
        <v>103</v>
      </c>
      <c r="D5" s="152"/>
    </row>
    <row r="6" spans="1:4" ht="16.5" customHeight="1">
      <c r="A6" s="36">
        <v>23</v>
      </c>
      <c r="B6" s="28">
        <v>1676</v>
      </c>
      <c r="C6" s="32">
        <v>106</v>
      </c>
      <c r="D6" s="152"/>
    </row>
    <row r="7" spans="1:4" ht="16.5" customHeight="1">
      <c r="A7" s="39">
        <v>24</v>
      </c>
      <c r="B7" s="30">
        <v>1820</v>
      </c>
      <c r="C7" s="33">
        <v>126</v>
      </c>
      <c r="D7" s="152"/>
    </row>
    <row r="8" spans="1:3" ht="12.75" customHeight="1">
      <c r="A8" s="11" t="s">
        <v>58</v>
      </c>
      <c r="B8" s="11"/>
      <c r="C8" s="11"/>
    </row>
    <row r="9" spans="2:5" ht="13.5">
      <c r="B9" s="11"/>
      <c r="C9" s="11"/>
      <c r="D9" s="154"/>
      <c r="E9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9.59765625" style="1" customWidth="1"/>
    <col min="2" max="2" width="7.5" style="1" customWidth="1"/>
    <col min="3" max="5" width="16.59765625" style="1" customWidth="1"/>
    <col min="6" max="16384" width="9" style="1" customWidth="1"/>
  </cols>
  <sheetData>
    <row r="1" spans="1:6" ht="15" customHeight="1">
      <c r="A1" s="2" t="s">
        <v>105</v>
      </c>
      <c r="B1" s="132"/>
      <c r="C1" s="133"/>
      <c r="D1" s="133"/>
      <c r="E1" s="133"/>
      <c r="F1" s="105"/>
    </row>
    <row r="2" spans="1:6" ht="9.75" customHeight="1" thickBot="1">
      <c r="A2" s="6"/>
      <c r="B2" s="134"/>
      <c r="C2" s="135"/>
      <c r="D2" s="135"/>
      <c r="E2" s="135"/>
      <c r="F2" s="105"/>
    </row>
    <row r="3" spans="1:6" ht="15.75" customHeight="1" thickTop="1">
      <c r="A3" s="136"/>
      <c r="B3" s="25" t="s">
        <v>1</v>
      </c>
      <c r="C3" s="1130">
        <v>22</v>
      </c>
      <c r="D3" s="1134">
        <v>23</v>
      </c>
      <c r="E3" s="1132">
        <v>24</v>
      </c>
      <c r="F3" s="13"/>
    </row>
    <row r="4" spans="1:6" ht="15.75" customHeight="1">
      <c r="A4" s="86" t="s">
        <v>111</v>
      </c>
      <c r="B4" s="73"/>
      <c r="C4" s="1131"/>
      <c r="D4" s="1135"/>
      <c r="E4" s="1133"/>
      <c r="F4" s="13"/>
    </row>
    <row r="5" spans="1:6" ht="16.5" customHeight="1">
      <c r="A5" s="1030" t="s">
        <v>875</v>
      </c>
      <c r="B5" s="137" t="s">
        <v>106</v>
      </c>
      <c r="C5" s="138">
        <v>59</v>
      </c>
      <c r="D5" s="138">
        <v>66</v>
      </c>
      <c r="E5" s="139">
        <v>58</v>
      </c>
      <c r="F5" s="42"/>
    </row>
    <row r="6" spans="1:6" ht="16.5" customHeight="1">
      <c r="A6" s="1030" t="s">
        <v>870</v>
      </c>
      <c r="B6" s="140" t="s">
        <v>106</v>
      </c>
      <c r="C6" s="138">
        <v>884</v>
      </c>
      <c r="D6" s="138">
        <v>951</v>
      </c>
      <c r="E6" s="139">
        <v>1037</v>
      </c>
      <c r="F6" s="42"/>
    </row>
    <row r="7" spans="1:6" ht="16.5" customHeight="1">
      <c r="A7" s="1030" t="s">
        <v>873</v>
      </c>
      <c r="B7" s="140" t="s">
        <v>106</v>
      </c>
      <c r="C7" s="138">
        <v>7</v>
      </c>
      <c r="D7" s="138">
        <v>6</v>
      </c>
      <c r="E7" s="139">
        <v>3</v>
      </c>
      <c r="F7" s="42"/>
    </row>
    <row r="8" spans="1:6" ht="16.5" customHeight="1">
      <c r="A8" s="1030" t="s">
        <v>871</v>
      </c>
      <c r="B8" s="140" t="s">
        <v>107</v>
      </c>
      <c r="C8" s="138">
        <v>10328</v>
      </c>
      <c r="D8" s="138">
        <v>11330</v>
      </c>
      <c r="E8" s="139">
        <v>12245</v>
      </c>
      <c r="F8" s="42"/>
    </row>
    <row r="9" spans="1:6" ht="16.5" customHeight="1">
      <c r="A9" s="1030" t="s">
        <v>872</v>
      </c>
      <c r="B9" s="140" t="s">
        <v>107</v>
      </c>
      <c r="C9" s="138">
        <v>778</v>
      </c>
      <c r="D9" s="138">
        <v>734</v>
      </c>
      <c r="E9" s="139">
        <v>628</v>
      </c>
      <c r="F9" s="42"/>
    </row>
    <row r="10" spans="1:6" ht="16.5" customHeight="1">
      <c r="A10" s="1030" t="s">
        <v>874</v>
      </c>
      <c r="B10" s="140" t="s">
        <v>107</v>
      </c>
      <c r="C10" s="138">
        <v>1778</v>
      </c>
      <c r="D10" s="138">
        <v>1736</v>
      </c>
      <c r="E10" s="139">
        <v>1963</v>
      </c>
      <c r="F10" s="42"/>
    </row>
    <row r="11" spans="1:6" ht="16.5" customHeight="1">
      <c r="A11" s="1030" t="s">
        <v>108</v>
      </c>
      <c r="B11" s="140" t="s">
        <v>106</v>
      </c>
      <c r="C11" s="138" t="s">
        <v>0</v>
      </c>
      <c r="D11" s="138">
        <v>2</v>
      </c>
      <c r="E11" s="139">
        <v>1</v>
      </c>
      <c r="F11" s="42"/>
    </row>
    <row r="12" spans="1:6" ht="16.5" customHeight="1">
      <c r="A12" s="1030" t="s">
        <v>112</v>
      </c>
      <c r="B12" s="140" t="s">
        <v>106</v>
      </c>
      <c r="C12" s="138">
        <v>11</v>
      </c>
      <c r="D12" s="138">
        <v>8</v>
      </c>
      <c r="E12" s="139">
        <v>8</v>
      </c>
      <c r="F12" s="13"/>
    </row>
    <row r="13" spans="1:6" ht="16.5" customHeight="1">
      <c r="A13" s="1030" t="s">
        <v>109</v>
      </c>
      <c r="B13" s="140" t="s">
        <v>106</v>
      </c>
      <c r="C13" s="138">
        <v>50</v>
      </c>
      <c r="D13" s="138">
        <v>45</v>
      </c>
      <c r="E13" s="139">
        <v>40</v>
      </c>
      <c r="F13" s="13"/>
    </row>
    <row r="14" spans="1:6" ht="16.5" customHeight="1">
      <c r="A14" s="1030" t="s">
        <v>110</v>
      </c>
      <c r="B14" s="140" t="s">
        <v>106</v>
      </c>
      <c r="C14" s="138">
        <v>876</v>
      </c>
      <c r="D14" s="138">
        <v>884</v>
      </c>
      <c r="E14" s="139">
        <v>925</v>
      </c>
      <c r="F14" s="13"/>
    </row>
    <row r="15" spans="1:6" ht="16.5" customHeight="1">
      <c r="A15" s="1030" t="s">
        <v>113</v>
      </c>
      <c r="B15" s="140" t="s">
        <v>106</v>
      </c>
      <c r="C15" s="138">
        <v>223</v>
      </c>
      <c r="D15" s="138">
        <v>242</v>
      </c>
      <c r="E15" s="139">
        <v>261</v>
      </c>
      <c r="F15" s="13"/>
    </row>
    <row r="16" spans="1:6" ht="16.5" customHeight="1">
      <c r="A16" s="1030" t="s">
        <v>114</v>
      </c>
      <c r="B16" s="140" t="s">
        <v>115</v>
      </c>
      <c r="C16" s="138">
        <v>11</v>
      </c>
      <c r="D16" s="138">
        <v>15</v>
      </c>
      <c r="E16" s="139">
        <v>5</v>
      </c>
      <c r="F16" s="13"/>
    </row>
    <row r="17" spans="1:6" ht="16.5" customHeight="1">
      <c r="A17" s="1031" t="s">
        <v>116</v>
      </c>
      <c r="B17" s="141" t="s">
        <v>115</v>
      </c>
      <c r="C17" s="142">
        <v>8111</v>
      </c>
      <c r="D17" s="142">
        <v>2722</v>
      </c>
      <c r="E17" s="143">
        <v>1817</v>
      </c>
      <c r="F17" s="13"/>
    </row>
    <row r="18" spans="1:6" ht="12" customHeight="1">
      <c r="A18" s="11" t="s">
        <v>117</v>
      </c>
      <c r="B18" s="144"/>
      <c r="C18" s="145"/>
      <c r="D18" s="144"/>
      <c r="E18" s="144" t="s">
        <v>124</v>
      </c>
      <c r="F18" s="13"/>
    </row>
    <row r="19" spans="1:5" ht="12" customHeight="1">
      <c r="A19" s="24" t="s">
        <v>118</v>
      </c>
      <c r="B19" s="146"/>
      <c r="C19" s="146"/>
      <c r="D19" s="10"/>
      <c r="E19" s="10"/>
    </row>
    <row r="20" spans="2:5" ht="13.5">
      <c r="B20" s="24"/>
      <c r="C20" s="147"/>
      <c r="D20" s="147"/>
      <c r="E20" s="147"/>
    </row>
  </sheetData>
  <sheetProtection/>
  <mergeCells count="3">
    <mergeCell ref="C3:C4"/>
    <mergeCell ref="E3:E4"/>
    <mergeCell ref="D3:D4"/>
  </mergeCells>
  <printOptions/>
  <pageMargins left="0.7874015748031497" right="0.7874015748031497" top="0.984251968503937" bottom="0.984251968503937" header="0.51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2.59765625" style="1" customWidth="1"/>
    <col min="2" max="7" width="12.3984375" style="1" customWidth="1"/>
    <col min="8" max="16384" width="9" style="1" customWidth="1"/>
  </cols>
  <sheetData>
    <row r="1" spans="1:7" ht="15" customHeight="1">
      <c r="A1" s="71" t="s">
        <v>94</v>
      </c>
      <c r="B1" s="42"/>
      <c r="C1" s="42"/>
      <c r="D1" s="42"/>
      <c r="E1" s="42"/>
      <c r="F1" s="42"/>
      <c r="G1" s="42"/>
    </row>
    <row r="2" spans="1:7" ht="9.75" customHeight="1" thickBot="1">
      <c r="A2" s="71"/>
      <c r="B2" s="42"/>
      <c r="C2" s="42"/>
      <c r="D2" s="42"/>
      <c r="E2" s="42"/>
      <c r="F2" s="42"/>
      <c r="G2" s="42"/>
    </row>
    <row r="3" spans="1:7" ht="14.25" thickTop="1">
      <c r="A3" s="125" t="s">
        <v>4</v>
      </c>
      <c r="B3" s="1136" t="s">
        <v>98</v>
      </c>
      <c r="C3" s="1137"/>
      <c r="D3" s="1137"/>
      <c r="E3" s="1138"/>
      <c r="F3" s="1136" t="s">
        <v>99</v>
      </c>
      <c r="G3" s="1137"/>
    </row>
    <row r="4" spans="1:7" ht="19.5" customHeight="1">
      <c r="A4" s="126"/>
      <c r="B4" s="1139" t="s">
        <v>100</v>
      </c>
      <c r="C4" s="1140"/>
      <c r="D4" s="1139" t="s">
        <v>101</v>
      </c>
      <c r="E4" s="1140"/>
      <c r="F4" s="1141" t="s">
        <v>102</v>
      </c>
      <c r="G4" s="1142"/>
    </row>
    <row r="5" spans="1:7" ht="13.5">
      <c r="A5" s="128" t="s">
        <v>95</v>
      </c>
      <c r="B5" s="78" t="s">
        <v>103</v>
      </c>
      <c r="C5" s="78" t="s">
        <v>96</v>
      </c>
      <c r="D5" s="78" t="s">
        <v>103</v>
      </c>
      <c r="E5" s="78" t="s">
        <v>96</v>
      </c>
      <c r="F5" s="78" t="s">
        <v>103</v>
      </c>
      <c r="G5" s="127" t="s">
        <v>97</v>
      </c>
    </row>
    <row r="6" spans="1:7" ht="16.5" customHeight="1">
      <c r="A6" s="129">
        <v>22</v>
      </c>
      <c r="B6" s="38">
        <v>452</v>
      </c>
      <c r="C6" s="38">
        <v>6427</v>
      </c>
      <c r="D6" s="38">
        <v>168</v>
      </c>
      <c r="E6" s="38">
        <v>5947</v>
      </c>
      <c r="F6" s="38">
        <v>686</v>
      </c>
      <c r="G6" s="37">
        <v>15793</v>
      </c>
    </row>
    <row r="7" spans="1:7" ht="16.5" customHeight="1">
      <c r="A7" s="130">
        <v>23</v>
      </c>
      <c r="B7" s="38">
        <v>748</v>
      </c>
      <c r="C7" s="38">
        <v>8473</v>
      </c>
      <c r="D7" s="38">
        <v>215</v>
      </c>
      <c r="E7" s="38">
        <v>5335</v>
      </c>
      <c r="F7" s="38">
        <v>850</v>
      </c>
      <c r="G7" s="37">
        <v>17096</v>
      </c>
    </row>
    <row r="8" spans="1:7" ht="16.5" customHeight="1">
      <c r="A8" s="131">
        <v>24</v>
      </c>
      <c r="B8" s="40">
        <v>824</v>
      </c>
      <c r="C8" s="40">
        <v>9442</v>
      </c>
      <c r="D8" s="40">
        <v>307</v>
      </c>
      <c r="E8" s="40">
        <v>8380</v>
      </c>
      <c r="F8" s="40">
        <v>978</v>
      </c>
      <c r="G8" s="41">
        <v>19799</v>
      </c>
    </row>
    <row r="9" ht="12.75" customHeight="1">
      <c r="A9" s="11" t="s">
        <v>104</v>
      </c>
    </row>
  </sheetData>
  <sheetProtection/>
  <mergeCells count="5">
    <mergeCell ref="B3:E3"/>
    <mergeCell ref="F3:G3"/>
    <mergeCell ref="B4:C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7.59765625" style="1" customWidth="1"/>
    <col min="2" max="2" width="17.3984375" style="288" customWidth="1"/>
    <col min="3" max="4" width="17.3984375" style="289" customWidth="1"/>
    <col min="5" max="5" width="17.3984375" style="288" customWidth="1"/>
    <col min="6" max="16384" width="9" style="1" customWidth="1"/>
  </cols>
  <sheetData>
    <row r="1" spans="1:5" ht="42" customHeight="1">
      <c r="A1" s="262" t="s">
        <v>312</v>
      </c>
      <c r="B1" s="263"/>
      <c r="C1" s="1018"/>
      <c r="D1" s="1018"/>
      <c r="E1" s="1019"/>
    </row>
    <row r="2" spans="1:5" ht="13.5">
      <c r="A2" s="264"/>
      <c r="B2" s="61"/>
      <c r="C2" s="61"/>
      <c r="D2" s="61"/>
      <c r="E2" s="265"/>
    </row>
    <row r="3" spans="1:5" ht="13.5">
      <c r="A3" s="264"/>
      <c r="B3" s="61"/>
      <c r="C3" s="61"/>
      <c r="D3" s="61"/>
      <c r="E3" s="265"/>
    </row>
    <row r="4" spans="1:5" ht="13.5">
      <c r="A4" s="264"/>
      <c r="B4" s="61"/>
      <c r="C4" s="61"/>
      <c r="D4" s="61"/>
      <c r="E4" s="265"/>
    </row>
    <row r="5" spans="1:5" ht="15" customHeight="1">
      <c r="A5" s="62" t="s">
        <v>861</v>
      </c>
      <c r="B5" s="61"/>
      <c r="C5" s="61"/>
      <c r="D5" s="61"/>
      <c r="E5" s="265"/>
    </row>
    <row r="6" spans="1:5" ht="4.5" customHeight="1">
      <c r="A6" s="63"/>
      <c r="B6" s="61"/>
      <c r="C6" s="61"/>
      <c r="D6" s="61"/>
      <c r="E6" s="265"/>
    </row>
    <row r="7" spans="1:5" ht="15" customHeight="1" thickBot="1">
      <c r="A7" s="266" t="s">
        <v>313</v>
      </c>
      <c r="B7" s="61"/>
      <c r="C7" s="61"/>
      <c r="D7" s="61"/>
      <c r="E7" s="64" t="s">
        <v>396</v>
      </c>
    </row>
    <row r="8" spans="1:5" ht="16.5" customHeight="1" thickTop="1">
      <c r="A8" s="267" t="s">
        <v>314</v>
      </c>
      <c r="B8" s="268" t="s">
        <v>315</v>
      </c>
      <c r="C8" s="269" t="s">
        <v>316</v>
      </c>
      <c r="D8" s="268" t="s">
        <v>317</v>
      </c>
      <c r="E8" s="269" t="s">
        <v>318</v>
      </c>
    </row>
    <row r="9" spans="1:5" ht="15.75" customHeight="1">
      <c r="A9" s="46" t="s">
        <v>397</v>
      </c>
      <c r="B9" s="270">
        <v>13234572</v>
      </c>
      <c r="C9" s="271">
        <v>222890</v>
      </c>
      <c r="D9" s="272">
        <v>290956</v>
      </c>
      <c r="E9" s="273">
        <v>2.2</v>
      </c>
    </row>
    <row r="10" spans="1:6" ht="15.75" customHeight="1">
      <c r="A10" s="46" t="s">
        <v>398</v>
      </c>
      <c r="B10" s="274">
        <v>9017804</v>
      </c>
      <c r="C10" s="275">
        <v>168583</v>
      </c>
      <c r="D10" s="272">
        <v>215657</v>
      </c>
      <c r="E10" s="273">
        <v>2.39</v>
      </c>
      <c r="F10" s="276"/>
    </row>
    <row r="11" spans="1:6" ht="15.75" customHeight="1">
      <c r="A11" s="46"/>
      <c r="B11" s="272"/>
      <c r="C11" s="277"/>
      <c r="D11" s="272"/>
      <c r="E11" s="273"/>
      <c r="F11" s="276"/>
    </row>
    <row r="12" spans="1:6" ht="15.75" customHeight="1">
      <c r="A12" s="278" t="s">
        <v>399</v>
      </c>
      <c r="B12" s="279">
        <v>685601</v>
      </c>
      <c r="C12" s="280">
        <v>18230</v>
      </c>
      <c r="D12" s="281">
        <v>26295</v>
      </c>
      <c r="E12" s="282">
        <v>3.84</v>
      </c>
      <c r="F12" s="276"/>
    </row>
    <row r="13" spans="1:6" ht="15.75" customHeight="1">
      <c r="A13" s="46" t="s">
        <v>400</v>
      </c>
      <c r="B13" s="274">
        <v>49303</v>
      </c>
      <c r="C13" s="275">
        <v>600</v>
      </c>
      <c r="D13" s="272">
        <v>676</v>
      </c>
      <c r="E13" s="273">
        <v>1.37</v>
      </c>
      <c r="F13" s="276"/>
    </row>
    <row r="14" spans="1:6" ht="15.75" customHeight="1">
      <c r="A14" s="46" t="s">
        <v>401</v>
      </c>
      <c r="B14" s="274">
        <v>131085</v>
      </c>
      <c r="C14" s="275">
        <v>874</v>
      </c>
      <c r="D14" s="272">
        <v>1013</v>
      </c>
      <c r="E14" s="273">
        <v>0.77</v>
      </c>
      <c r="F14" s="276"/>
    </row>
    <row r="15" spans="1:6" ht="15.75" customHeight="1">
      <c r="A15" s="46" t="s">
        <v>319</v>
      </c>
      <c r="B15" s="274">
        <v>210889</v>
      </c>
      <c r="C15" s="271">
        <v>1950</v>
      </c>
      <c r="D15" s="272">
        <v>2345</v>
      </c>
      <c r="E15" s="273">
        <v>1.11</v>
      </c>
      <c r="F15" s="276"/>
    </row>
    <row r="16" spans="1:6" ht="15.75" customHeight="1">
      <c r="A16" s="46" t="s">
        <v>402</v>
      </c>
      <c r="B16" s="274">
        <v>327812</v>
      </c>
      <c r="C16" s="271">
        <v>8945</v>
      </c>
      <c r="D16" s="272">
        <v>10318</v>
      </c>
      <c r="E16" s="273">
        <v>3.15</v>
      </c>
      <c r="F16" s="276"/>
    </row>
    <row r="17" spans="1:6" ht="15.75" customHeight="1">
      <c r="A17" s="46" t="s">
        <v>403</v>
      </c>
      <c r="B17" s="274">
        <v>210582</v>
      </c>
      <c r="C17" s="271">
        <v>2175</v>
      </c>
      <c r="D17" s="272">
        <v>2511</v>
      </c>
      <c r="E17" s="273">
        <v>1.19</v>
      </c>
      <c r="F17" s="276"/>
    </row>
    <row r="18" spans="1:6" ht="15.75" customHeight="1">
      <c r="A18" s="46" t="s">
        <v>404</v>
      </c>
      <c r="B18" s="274">
        <v>181050</v>
      </c>
      <c r="C18" s="271">
        <v>7985</v>
      </c>
      <c r="D18" s="272">
        <v>8684</v>
      </c>
      <c r="E18" s="273">
        <v>4.8</v>
      </c>
      <c r="F18" s="276"/>
    </row>
    <row r="19" spans="1:6" ht="15.75" customHeight="1">
      <c r="A19" s="46" t="s">
        <v>405</v>
      </c>
      <c r="B19" s="274">
        <v>250484</v>
      </c>
      <c r="C19" s="271">
        <v>6531</v>
      </c>
      <c r="D19" s="272">
        <v>8260</v>
      </c>
      <c r="E19" s="273">
        <v>3.3</v>
      </c>
      <c r="F19" s="276"/>
    </row>
    <row r="20" spans="1:6" ht="15.75" customHeight="1">
      <c r="A20" s="46" t="s">
        <v>406</v>
      </c>
      <c r="B20" s="274">
        <v>470451</v>
      </c>
      <c r="C20" s="271">
        <v>7458</v>
      </c>
      <c r="D20" s="272">
        <v>9856</v>
      </c>
      <c r="E20" s="273">
        <v>2.1</v>
      </c>
      <c r="F20" s="276"/>
    </row>
    <row r="21" spans="1:6" ht="15.75" customHeight="1">
      <c r="A21" s="46" t="s">
        <v>407</v>
      </c>
      <c r="B21" s="274">
        <v>369646</v>
      </c>
      <c r="C21" s="271">
        <v>4650</v>
      </c>
      <c r="D21" s="272">
        <v>5569</v>
      </c>
      <c r="E21" s="273">
        <v>1.51</v>
      </c>
      <c r="F21" s="276"/>
    </row>
    <row r="22" spans="1:6" ht="15.75" customHeight="1">
      <c r="A22" s="46" t="s">
        <v>408</v>
      </c>
      <c r="B22" s="274">
        <v>272365</v>
      </c>
      <c r="C22" s="271">
        <v>2432</v>
      </c>
      <c r="D22" s="272">
        <v>2910</v>
      </c>
      <c r="E22" s="273">
        <v>1.07</v>
      </c>
      <c r="F22" s="276"/>
    </row>
    <row r="23" spans="1:6" ht="15.75" customHeight="1">
      <c r="A23" s="46" t="s">
        <v>409</v>
      </c>
      <c r="B23" s="274">
        <v>697933</v>
      </c>
      <c r="C23" s="271">
        <v>13106</v>
      </c>
      <c r="D23" s="272">
        <v>16541</v>
      </c>
      <c r="E23" s="273">
        <v>2.37</v>
      </c>
      <c r="F23" s="276"/>
    </row>
    <row r="24" spans="1:6" ht="15.75" customHeight="1">
      <c r="A24" s="46" t="s">
        <v>410</v>
      </c>
      <c r="B24" s="274">
        <v>887876</v>
      </c>
      <c r="C24" s="271">
        <v>8142</v>
      </c>
      <c r="D24" s="272">
        <v>9996</v>
      </c>
      <c r="E24" s="273">
        <v>1.13</v>
      </c>
      <c r="F24" s="276"/>
    </row>
    <row r="25" spans="1:6" ht="15.75" customHeight="1">
      <c r="A25" s="46" t="s">
        <v>411</v>
      </c>
      <c r="B25" s="274">
        <v>210490</v>
      </c>
      <c r="C25" s="271">
        <v>2722</v>
      </c>
      <c r="D25" s="272">
        <v>3096</v>
      </c>
      <c r="E25" s="273">
        <v>1.47</v>
      </c>
      <c r="F25" s="276"/>
    </row>
    <row r="26" spans="1:6" ht="15.75" customHeight="1">
      <c r="A26" s="46" t="s">
        <v>412</v>
      </c>
      <c r="B26" s="274">
        <v>314926</v>
      </c>
      <c r="C26" s="271">
        <v>6320</v>
      </c>
      <c r="D26" s="272">
        <v>7347</v>
      </c>
      <c r="E26" s="273">
        <v>2.33</v>
      </c>
      <c r="F26" s="276"/>
    </row>
    <row r="27" spans="1:6" ht="15.75" customHeight="1">
      <c r="A27" s="46" t="s">
        <v>413</v>
      </c>
      <c r="B27" s="274">
        <v>551666</v>
      </c>
      <c r="C27" s="271">
        <v>6490</v>
      </c>
      <c r="D27" s="272">
        <v>7639</v>
      </c>
      <c r="E27" s="273">
        <v>1.38</v>
      </c>
      <c r="F27" s="276"/>
    </row>
    <row r="28" spans="1:6" ht="15.75" customHeight="1">
      <c r="A28" s="46" t="s">
        <v>414</v>
      </c>
      <c r="B28" s="274">
        <v>288411</v>
      </c>
      <c r="C28" s="271">
        <v>6222</v>
      </c>
      <c r="D28" s="272">
        <v>7091</v>
      </c>
      <c r="E28" s="273">
        <v>2.46</v>
      </c>
      <c r="F28" s="276"/>
    </row>
    <row r="29" spans="1:6" ht="15.75" customHeight="1">
      <c r="A29" s="46" t="s">
        <v>320</v>
      </c>
      <c r="B29" s="274">
        <v>334124</v>
      </c>
      <c r="C29" s="271">
        <v>7781</v>
      </c>
      <c r="D29" s="272">
        <v>9643</v>
      </c>
      <c r="E29" s="273">
        <v>2.89</v>
      </c>
      <c r="F29" s="276"/>
    </row>
    <row r="30" spans="1:6" ht="15.75" customHeight="1">
      <c r="A30" s="46" t="s">
        <v>415</v>
      </c>
      <c r="B30" s="274">
        <v>205377</v>
      </c>
      <c r="C30" s="271">
        <v>5293</v>
      </c>
      <c r="D30" s="272">
        <v>6446</v>
      </c>
      <c r="E30" s="273">
        <v>3.14</v>
      </c>
      <c r="F30" s="276"/>
    </row>
    <row r="31" spans="1:6" ht="15.75" customHeight="1">
      <c r="A31" s="46" t="s">
        <v>416</v>
      </c>
      <c r="B31" s="274">
        <v>537059</v>
      </c>
      <c r="C31" s="271">
        <v>13897</v>
      </c>
      <c r="D31" s="272">
        <v>19015</v>
      </c>
      <c r="E31" s="273">
        <v>3.54</v>
      </c>
      <c r="F31" s="276"/>
    </row>
    <row r="32" spans="1:6" ht="15.75" customHeight="1">
      <c r="A32" s="46" t="s">
        <v>417</v>
      </c>
      <c r="B32" s="274">
        <v>717752</v>
      </c>
      <c r="C32" s="271">
        <v>12442</v>
      </c>
      <c r="D32" s="272">
        <v>17033</v>
      </c>
      <c r="E32" s="273">
        <v>2.37</v>
      </c>
      <c r="F32" s="276"/>
    </row>
    <row r="33" spans="1:6" ht="15.75" customHeight="1">
      <c r="A33" s="46" t="s">
        <v>418</v>
      </c>
      <c r="B33" s="274">
        <v>439494</v>
      </c>
      <c r="C33" s="271">
        <v>9712</v>
      </c>
      <c r="D33" s="272">
        <v>13020</v>
      </c>
      <c r="E33" s="273">
        <v>2.96</v>
      </c>
      <c r="F33" s="276"/>
    </row>
    <row r="34" spans="1:6" ht="15.75" customHeight="1">
      <c r="A34" s="53" t="s">
        <v>419</v>
      </c>
      <c r="B34" s="283">
        <v>673428</v>
      </c>
      <c r="C34" s="284">
        <v>14626</v>
      </c>
      <c r="D34" s="285">
        <v>20353</v>
      </c>
      <c r="E34" s="286">
        <v>3.02</v>
      </c>
      <c r="F34" s="276"/>
    </row>
    <row r="35" spans="1:5" ht="12.75" customHeight="1">
      <c r="A35" s="11" t="s">
        <v>326</v>
      </c>
      <c r="B35" s="287"/>
      <c r="C35" s="61"/>
      <c r="D35" s="61"/>
      <c r="E35" s="64" t="s">
        <v>420</v>
      </c>
    </row>
    <row r="36" ht="12.75" customHeight="1">
      <c r="E36" s="64" t="s">
        <v>421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K119"/>
  <sheetViews>
    <sheetView zoomScalePageLayoutView="0" workbookViewId="0" topLeftCell="A1">
      <selection activeCell="A2" sqref="A2"/>
    </sheetView>
  </sheetViews>
  <sheetFormatPr defaultColWidth="8.796875" defaultRowHeight="13.5" customHeight="1"/>
  <cols>
    <col min="1" max="1" width="6.09765625" style="13" customWidth="1"/>
    <col min="2" max="2" width="24.8984375" style="13" customWidth="1"/>
    <col min="3" max="4" width="18.59765625" style="61" customWidth="1"/>
    <col min="5" max="5" width="18.59765625" style="124" customWidth="1"/>
    <col min="6" max="7" width="15.3984375" style="13" customWidth="1"/>
    <col min="8" max="16" width="5.09765625" style="13" customWidth="1"/>
    <col min="17" max="18" width="4.59765625" style="13" customWidth="1"/>
    <col min="19" max="34" width="7.59765625" style="13" customWidth="1"/>
    <col min="35" max="37" width="7.59765625" style="42" customWidth="1"/>
    <col min="38" max="16384" width="9" style="13" customWidth="1"/>
  </cols>
  <sheetData>
    <row r="1" spans="1:35" s="109" customFormat="1" ht="15" customHeight="1">
      <c r="A1" s="2" t="s">
        <v>59</v>
      </c>
      <c r="B1" s="105"/>
      <c r="C1" s="106"/>
      <c r="D1" s="107"/>
      <c r="E1" s="106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</row>
    <row r="2" spans="1:35" s="109" customFormat="1" ht="9.75" customHeight="1" thickBot="1">
      <c r="A2" s="6"/>
      <c r="B2" s="110"/>
      <c r="C2" s="111"/>
      <c r="D2" s="112"/>
      <c r="E2" s="111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</row>
    <row r="3" spans="1:33" s="109" customFormat="1" ht="13.5" customHeight="1" thickTop="1">
      <c r="A3" s="113"/>
      <c r="B3" s="114" t="s">
        <v>877</v>
      </c>
      <c r="C3" s="1111">
        <v>22</v>
      </c>
      <c r="D3" s="1092">
        <v>23</v>
      </c>
      <c r="E3" s="1125">
        <v>24</v>
      </c>
      <c r="F3" s="115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4" spans="1:37" ht="13.5" customHeight="1">
      <c r="A4" s="200" t="s">
        <v>876</v>
      </c>
      <c r="B4" s="73"/>
      <c r="C4" s="1124"/>
      <c r="D4" s="1124"/>
      <c r="E4" s="1143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13"/>
      <c r="AJ4" s="13"/>
      <c r="AK4" s="13"/>
    </row>
    <row r="5" spans="1:37" ht="13.5" customHeight="1">
      <c r="A5" s="1144" t="s">
        <v>71</v>
      </c>
      <c r="B5" s="116" t="s">
        <v>72</v>
      </c>
      <c r="C5" s="117">
        <v>23886</v>
      </c>
      <c r="D5" s="32">
        <v>22322</v>
      </c>
      <c r="E5" s="118">
        <v>23795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13"/>
      <c r="AJ5" s="13"/>
      <c r="AK5" s="13"/>
    </row>
    <row r="6" spans="1:37" ht="13.5" customHeight="1">
      <c r="A6" s="1147"/>
      <c r="B6" s="116" t="s">
        <v>73</v>
      </c>
      <c r="C6" s="28">
        <v>11274</v>
      </c>
      <c r="D6" s="32">
        <v>10660</v>
      </c>
      <c r="E6" s="118">
        <v>10682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13"/>
      <c r="AJ6" s="13"/>
      <c r="AK6" s="13"/>
    </row>
    <row r="7" spans="1:34" s="34" customFormat="1" ht="13.5" customHeight="1">
      <c r="A7" s="1148"/>
      <c r="B7" s="119" t="s">
        <v>74</v>
      </c>
      <c r="C7" s="120">
        <v>17983</v>
      </c>
      <c r="D7" s="121">
        <v>17522</v>
      </c>
      <c r="E7" s="33">
        <v>16638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7" ht="13.5" customHeight="1">
      <c r="A8" s="1149" t="s">
        <v>75</v>
      </c>
      <c r="B8" s="1032" t="s">
        <v>76</v>
      </c>
      <c r="C8" s="28">
        <v>9403</v>
      </c>
      <c r="D8" s="32">
        <v>6264</v>
      </c>
      <c r="E8" s="118">
        <v>5326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13"/>
      <c r="AJ8" s="13"/>
      <c r="AK8" s="13"/>
    </row>
    <row r="9" spans="1:37" ht="13.5" customHeight="1">
      <c r="A9" s="1150"/>
      <c r="B9" s="1032" t="s">
        <v>77</v>
      </c>
      <c r="C9" s="28">
        <v>18476</v>
      </c>
      <c r="D9" s="32">
        <v>21055</v>
      </c>
      <c r="E9" s="118">
        <v>21007</v>
      </c>
      <c r="F9" s="42"/>
      <c r="G9" s="42"/>
      <c r="H9" s="42"/>
      <c r="I9" s="42"/>
      <c r="J9" s="42"/>
      <c r="K9" s="42"/>
      <c r="L9" s="42"/>
      <c r="M9" s="42"/>
      <c r="N9" s="34"/>
      <c r="O9" s="42"/>
      <c r="P9" s="42"/>
      <c r="Q9" s="42"/>
      <c r="AE9" s="42"/>
      <c r="AF9" s="42"/>
      <c r="AG9" s="42"/>
      <c r="AI9" s="13"/>
      <c r="AJ9" s="13"/>
      <c r="AK9" s="13"/>
    </row>
    <row r="10" spans="1:21" ht="13.5" customHeight="1">
      <c r="A10" s="1150"/>
      <c r="B10" s="1032" t="s">
        <v>78</v>
      </c>
      <c r="C10" s="28">
        <v>5382</v>
      </c>
      <c r="D10" s="32">
        <v>4993</v>
      </c>
      <c r="E10" s="118">
        <v>5169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3.5" customHeight="1">
      <c r="A11" s="1150"/>
      <c r="B11" s="1032" t="s">
        <v>79</v>
      </c>
      <c r="C11" s="28">
        <v>4494</v>
      </c>
      <c r="D11" s="32">
        <v>5635</v>
      </c>
      <c r="E11" s="118">
        <v>5440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13.5" customHeight="1">
      <c r="A12" s="1150"/>
      <c r="B12" s="1032" t="s">
        <v>80</v>
      </c>
      <c r="C12" s="28">
        <v>1003</v>
      </c>
      <c r="D12" s="32">
        <v>891</v>
      </c>
      <c r="E12" s="118">
        <v>805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13.5" customHeight="1">
      <c r="A13" s="1150"/>
      <c r="B13" s="1032" t="s">
        <v>81</v>
      </c>
      <c r="C13" s="28">
        <v>1894</v>
      </c>
      <c r="D13" s="32">
        <v>591</v>
      </c>
      <c r="E13" s="118">
        <v>635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3.5" customHeight="1">
      <c r="A14" s="1150"/>
      <c r="B14" s="1032" t="s">
        <v>82</v>
      </c>
      <c r="C14" s="28">
        <v>5790</v>
      </c>
      <c r="D14" s="32">
        <v>9934</v>
      </c>
      <c r="E14" s="118">
        <v>9381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37" ht="13.5" customHeight="1">
      <c r="A15" s="1150"/>
      <c r="B15" s="1032" t="s">
        <v>83</v>
      </c>
      <c r="C15" s="28">
        <v>6631</v>
      </c>
      <c r="D15" s="32">
        <v>3690</v>
      </c>
      <c r="E15" s="118">
        <v>3410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AG15" s="42"/>
      <c r="AH15" s="42"/>
      <c r="AJ15" s="13"/>
      <c r="AK15" s="13"/>
    </row>
    <row r="16" spans="1:37" ht="13.5" customHeight="1">
      <c r="A16" s="1150"/>
      <c r="B16" s="1032" t="s">
        <v>84</v>
      </c>
      <c r="C16" s="28">
        <v>1361</v>
      </c>
      <c r="D16" s="32">
        <v>1181</v>
      </c>
      <c r="E16" s="118">
        <v>1407</v>
      </c>
      <c r="F16" s="42"/>
      <c r="G16" s="42"/>
      <c r="H16" s="42"/>
      <c r="I16" s="42"/>
      <c r="J16" s="42"/>
      <c r="K16" s="42"/>
      <c r="L16" s="42"/>
      <c r="M16" s="42"/>
      <c r="AG16" s="42"/>
      <c r="AH16" s="42"/>
      <c r="AJ16" s="13"/>
      <c r="AK16" s="13"/>
    </row>
    <row r="17" spans="1:37" ht="13.5" customHeight="1">
      <c r="A17" s="1150"/>
      <c r="B17" s="1032" t="s">
        <v>85</v>
      </c>
      <c r="C17" s="28">
        <v>117</v>
      </c>
      <c r="D17" s="32">
        <v>102</v>
      </c>
      <c r="E17" s="118">
        <v>122</v>
      </c>
      <c r="F17" s="42"/>
      <c r="G17" s="42"/>
      <c r="H17" s="42"/>
      <c r="I17" s="42"/>
      <c r="J17" s="42"/>
      <c r="K17" s="42"/>
      <c r="L17" s="42"/>
      <c r="M17" s="42"/>
      <c r="AG17" s="42"/>
      <c r="AH17" s="42"/>
      <c r="AJ17" s="13"/>
      <c r="AK17" s="13"/>
    </row>
    <row r="18" spans="1:37" ht="13.5" customHeight="1">
      <c r="A18" s="1150"/>
      <c r="B18" s="1032" t="s">
        <v>86</v>
      </c>
      <c r="C18" s="28">
        <v>2411</v>
      </c>
      <c r="D18" s="32">
        <v>2486</v>
      </c>
      <c r="E18" s="118">
        <v>3193</v>
      </c>
      <c r="F18" s="42"/>
      <c r="G18" s="42"/>
      <c r="H18" s="42"/>
      <c r="I18" s="42"/>
      <c r="J18" s="42"/>
      <c r="K18" s="42"/>
      <c r="L18" s="42"/>
      <c r="M18" s="42"/>
      <c r="AG18" s="42"/>
      <c r="AH18" s="42"/>
      <c r="AJ18" s="13"/>
      <c r="AK18" s="13"/>
    </row>
    <row r="19" spans="1:37" ht="13.5" customHeight="1">
      <c r="A19" s="1150"/>
      <c r="B19" s="1033" t="s">
        <v>87</v>
      </c>
      <c r="C19" s="120">
        <v>8357</v>
      </c>
      <c r="D19" s="121">
        <v>3523</v>
      </c>
      <c r="E19" s="33">
        <v>4005</v>
      </c>
      <c r="F19" s="42"/>
      <c r="G19" s="42"/>
      <c r="H19" s="42"/>
      <c r="I19" s="42"/>
      <c r="J19" s="42"/>
      <c r="K19" s="42"/>
      <c r="L19" s="42"/>
      <c r="M19" s="42"/>
      <c r="AG19" s="42"/>
      <c r="AH19" s="42"/>
      <c r="AJ19" s="13"/>
      <c r="AK19" s="13"/>
    </row>
    <row r="20" spans="1:37" ht="13.5" customHeight="1">
      <c r="A20" s="1149" t="s">
        <v>88</v>
      </c>
      <c r="B20" s="1030" t="s">
        <v>60</v>
      </c>
      <c r="C20" s="28">
        <v>13</v>
      </c>
      <c r="D20" s="32">
        <v>12</v>
      </c>
      <c r="E20" s="118">
        <v>19</v>
      </c>
      <c r="AF20" s="42"/>
      <c r="AG20" s="42"/>
      <c r="AH20" s="42"/>
      <c r="AI20" s="13"/>
      <c r="AJ20" s="13"/>
      <c r="AK20" s="13"/>
    </row>
    <row r="21" spans="1:37" ht="13.5" customHeight="1">
      <c r="A21" s="1151"/>
      <c r="B21" s="1030" t="s">
        <v>61</v>
      </c>
      <c r="C21" s="28">
        <v>189</v>
      </c>
      <c r="D21" s="32">
        <v>222</v>
      </c>
      <c r="E21" s="118">
        <v>209</v>
      </c>
      <c r="AF21" s="42"/>
      <c r="AG21" s="42"/>
      <c r="AH21" s="42"/>
      <c r="AI21" s="13"/>
      <c r="AJ21" s="13"/>
      <c r="AK21" s="13"/>
    </row>
    <row r="22" spans="1:37" ht="13.5" customHeight="1">
      <c r="A22" s="1151"/>
      <c r="B22" s="1030" t="s">
        <v>62</v>
      </c>
      <c r="C22" s="28">
        <v>906</v>
      </c>
      <c r="D22" s="32">
        <v>915</v>
      </c>
      <c r="E22" s="118">
        <v>950</v>
      </c>
      <c r="AF22" s="42"/>
      <c r="AG22" s="42"/>
      <c r="AH22" s="42"/>
      <c r="AI22" s="13"/>
      <c r="AJ22" s="13"/>
      <c r="AK22" s="13"/>
    </row>
    <row r="23" spans="1:37" ht="13.5" customHeight="1">
      <c r="A23" s="1151"/>
      <c r="B23" s="1030" t="s">
        <v>63</v>
      </c>
      <c r="C23" s="28">
        <v>63</v>
      </c>
      <c r="D23" s="32">
        <v>78</v>
      </c>
      <c r="E23" s="118">
        <v>94</v>
      </c>
      <c r="AF23" s="42"/>
      <c r="AG23" s="42"/>
      <c r="AH23" s="42"/>
      <c r="AI23" s="13"/>
      <c r="AJ23" s="13"/>
      <c r="AK23" s="13"/>
    </row>
    <row r="24" spans="1:37" ht="13.5" customHeight="1">
      <c r="A24" s="1151"/>
      <c r="B24" s="1034" t="s">
        <v>89</v>
      </c>
      <c r="C24" s="28">
        <v>133</v>
      </c>
      <c r="D24" s="32">
        <v>154</v>
      </c>
      <c r="E24" s="118">
        <v>176</v>
      </c>
      <c r="AF24" s="42"/>
      <c r="AG24" s="42"/>
      <c r="AH24" s="42"/>
      <c r="AI24" s="13"/>
      <c r="AJ24" s="13"/>
      <c r="AK24" s="13"/>
    </row>
    <row r="25" spans="1:37" ht="13.5" customHeight="1">
      <c r="A25" s="1151"/>
      <c r="B25" s="1030" t="s">
        <v>64</v>
      </c>
      <c r="C25" s="28">
        <v>4</v>
      </c>
      <c r="D25" s="32">
        <v>5</v>
      </c>
      <c r="E25" s="118">
        <v>16</v>
      </c>
      <c r="AF25" s="42"/>
      <c r="AG25" s="42"/>
      <c r="AH25" s="42"/>
      <c r="AI25" s="13"/>
      <c r="AJ25" s="13"/>
      <c r="AK25" s="13"/>
    </row>
    <row r="26" spans="1:37" ht="13.5" customHeight="1">
      <c r="A26" s="1151"/>
      <c r="B26" s="1030" t="s">
        <v>65</v>
      </c>
      <c r="C26" s="28">
        <v>296</v>
      </c>
      <c r="D26" s="32">
        <v>253</v>
      </c>
      <c r="E26" s="118">
        <v>311</v>
      </c>
      <c r="AF26" s="42"/>
      <c r="AG26" s="42"/>
      <c r="AH26" s="42"/>
      <c r="AI26" s="13"/>
      <c r="AJ26" s="13"/>
      <c r="AK26" s="13"/>
    </row>
    <row r="27" spans="1:37" ht="13.5" customHeight="1">
      <c r="A27" s="1151"/>
      <c r="B27" s="1030" t="s">
        <v>66</v>
      </c>
      <c r="C27" s="28">
        <v>317</v>
      </c>
      <c r="D27" s="32">
        <v>362</v>
      </c>
      <c r="E27" s="118">
        <v>322</v>
      </c>
      <c r="AF27" s="42"/>
      <c r="AG27" s="42"/>
      <c r="AH27" s="42"/>
      <c r="AI27" s="13"/>
      <c r="AJ27" s="13"/>
      <c r="AK27" s="13"/>
    </row>
    <row r="28" spans="1:37" ht="13.5" customHeight="1">
      <c r="A28" s="1151"/>
      <c r="B28" s="1030" t="s">
        <v>67</v>
      </c>
      <c r="C28" s="28">
        <v>1</v>
      </c>
      <c r="D28" s="122" t="s">
        <v>90</v>
      </c>
      <c r="E28" s="156">
        <v>1</v>
      </c>
      <c r="AF28" s="42"/>
      <c r="AG28" s="42"/>
      <c r="AH28" s="42"/>
      <c r="AI28" s="13"/>
      <c r="AJ28" s="13"/>
      <c r="AK28" s="13"/>
    </row>
    <row r="29" spans="1:37" ht="13.5" customHeight="1">
      <c r="A29" s="1151"/>
      <c r="B29" s="1030" t="s">
        <v>68</v>
      </c>
      <c r="C29" s="28">
        <v>30</v>
      </c>
      <c r="D29" s="32">
        <v>6</v>
      </c>
      <c r="E29" s="118">
        <v>4</v>
      </c>
      <c r="AF29" s="42"/>
      <c r="AG29" s="42"/>
      <c r="AH29" s="42"/>
      <c r="AI29" s="13"/>
      <c r="AJ29" s="13"/>
      <c r="AK29" s="13"/>
    </row>
    <row r="30" spans="1:37" ht="13.5" customHeight="1">
      <c r="A30" s="1152"/>
      <c r="B30" s="1033" t="s">
        <v>87</v>
      </c>
      <c r="C30" s="120">
        <v>162</v>
      </c>
      <c r="D30" s="121">
        <v>116</v>
      </c>
      <c r="E30" s="33">
        <v>165</v>
      </c>
      <c r="AF30" s="42"/>
      <c r="AG30" s="42"/>
      <c r="AH30" s="42"/>
      <c r="AI30" s="13"/>
      <c r="AJ30" s="13"/>
      <c r="AK30" s="13"/>
    </row>
    <row r="31" spans="1:37" ht="13.5" customHeight="1">
      <c r="A31" s="1144" t="s">
        <v>91</v>
      </c>
      <c r="B31" s="1030" t="s">
        <v>69</v>
      </c>
      <c r="C31" s="28">
        <v>5310</v>
      </c>
      <c r="D31" s="32">
        <v>5437</v>
      </c>
      <c r="E31" s="118">
        <v>5381</v>
      </c>
      <c r="AF31" s="42"/>
      <c r="AG31" s="42"/>
      <c r="AH31" s="42"/>
      <c r="AI31" s="13"/>
      <c r="AJ31" s="13"/>
      <c r="AK31" s="13"/>
    </row>
    <row r="32" spans="1:37" ht="13.5" customHeight="1">
      <c r="A32" s="1145"/>
      <c r="B32" s="1030" t="s">
        <v>70</v>
      </c>
      <c r="C32" s="28">
        <v>1680</v>
      </c>
      <c r="D32" s="32">
        <v>1560</v>
      </c>
      <c r="E32" s="118">
        <v>1282</v>
      </c>
      <c r="AF32" s="42"/>
      <c r="AG32" s="42"/>
      <c r="AH32" s="42"/>
      <c r="AI32" s="13"/>
      <c r="AJ32" s="13"/>
      <c r="AK32" s="13"/>
    </row>
    <row r="33" spans="1:37" ht="13.5" customHeight="1">
      <c r="A33" s="1146"/>
      <c r="B33" s="1035" t="s">
        <v>92</v>
      </c>
      <c r="C33" s="120">
        <v>39664</v>
      </c>
      <c r="D33" s="121">
        <v>42097</v>
      </c>
      <c r="E33" s="33">
        <v>43076</v>
      </c>
      <c r="AF33" s="42"/>
      <c r="AG33" s="42"/>
      <c r="AH33" s="42"/>
      <c r="AI33" s="13"/>
      <c r="AJ33" s="13"/>
      <c r="AK33" s="13"/>
    </row>
    <row r="34" spans="1:37" ht="12.75" customHeight="1">
      <c r="A34" s="11" t="s">
        <v>93</v>
      </c>
      <c r="B34" s="123"/>
      <c r="D34" s="64"/>
      <c r="E34" s="64"/>
      <c r="AH34" s="42"/>
      <c r="AK34" s="13"/>
    </row>
    <row r="35" spans="1:37" ht="13.5" customHeight="1">
      <c r="A35" s="46"/>
      <c r="B35" s="123"/>
      <c r="AH35" s="42"/>
      <c r="AK35" s="13"/>
    </row>
    <row r="36" spans="2:37" ht="13.5" customHeight="1">
      <c r="B36" s="1"/>
      <c r="C36" s="1"/>
      <c r="D36" s="1"/>
      <c r="E36" s="1"/>
      <c r="AH36" s="42"/>
      <c r="AK36" s="13"/>
    </row>
    <row r="37" spans="2:37" ht="13.5" customHeight="1">
      <c r="B37" s="1"/>
      <c r="C37" s="1"/>
      <c r="D37" s="1"/>
      <c r="E37" s="1"/>
      <c r="F37" s="1"/>
      <c r="AH37" s="42"/>
      <c r="AK37" s="13"/>
    </row>
    <row r="38" spans="2:37" ht="13.5" customHeight="1">
      <c r="B38" s="1"/>
      <c r="C38" s="1"/>
      <c r="D38" s="1"/>
      <c r="E38" s="1"/>
      <c r="F38" s="1"/>
      <c r="AH38" s="42"/>
      <c r="AK38" s="13"/>
    </row>
    <row r="39" spans="2:37" ht="13.5" customHeight="1">
      <c r="B39" s="1"/>
      <c r="C39" s="1"/>
      <c r="D39" s="1"/>
      <c r="E39" s="1"/>
      <c r="F39" s="1"/>
      <c r="AH39" s="42"/>
      <c r="AK39" s="13"/>
    </row>
    <row r="40" spans="2:37" ht="13.5" customHeight="1">
      <c r="B40" s="1"/>
      <c r="C40" s="1"/>
      <c r="D40" s="1"/>
      <c r="E40" s="1"/>
      <c r="F40" s="1"/>
      <c r="AH40" s="42"/>
      <c r="AK40" s="13"/>
    </row>
    <row r="41" spans="2:37" ht="13.5" customHeight="1">
      <c r="B41" s="1"/>
      <c r="C41" s="1"/>
      <c r="D41" s="1"/>
      <c r="E41" s="1"/>
      <c r="F41" s="1"/>
      <c r="AH41" s="42"/>
      <c r="AK41" s="13"/>
    </row>
    <row r="42" spans="2:37" ht="13.5" customHeight="1">
      <c r="B42" s="1"/>
      <c r="C42" s="1"/>
      <c r="D42" s="1"/>
      <c r="E42" s="1"/>
      <c r="F42" s="1"/>
      <c r="AH42" s="42"/>
      <c r="AK42" s="13"/>
    </row>
    <row r="43" spans="2:37" ht="13.5" customHeight="1">
      <c r="B43" s="1"/>
      <c r="C43" s="1"/>
      <c r="D43" s="1"/>
      <c r="E43" s="1"/>
      <c r="F43" s="1"/>
      <c r="AH43" s="42"/>
      <c r="AK43" s="13"/>
    </row>
    <row r="44" spans="2:37" ht="13.5" customHeight="1">
      <c r="B44" s="1"/>
      <c r="C44" s="1"/>
      <c r="D44" s="1"/>
      <c r="E44" s="1"/>
      <c r="F44" s="1"/>
      <c r="AH44" s="42"/>
      <c r="AK44" s="13"/>
    </row>
    <row r="45" spans="2:6" ht="13.5" customHeight="1">
      <c r="B45" s="1"/>
      <c r="C45" s="1"/>
      <c r="D45" s="1"/>
      <c r="E45" s="1"/>
      <c r="F45" s="1"/>
    </row>
    <row r="46" spans="2:6" ht="13.5" customHeight="1">
      <c r="B46" s="1"/>
      <c r="C46" s="1"/>
      <c r="D46" s="1"/>
      <c r="E46" s="1"/>
      <c r="F46" s="1"/>
    </row>
    <row r="47" spans="2:6" ht="13.5" customHeight="1">
      <c r="B47" s="123"/>
      <c r="F47" s="1"/>
    </row>
    <row r="48" ht="13.5" customHeight="1">
      <c r="B48" s="123"/>
    </row>
    <row r="49" ht="13.5" customHeight="1">
      <c r="B49" s="123"/>
    </row>
    <row r="50" ht="13.5" customHeight="1">
      <c r="B50" s="123"/>
    </row>
    <row r="51" ht="13.5" customHeight="1">
      <c r="B51" s="123"/>
    </row>
    <row r="52" ht="13.5" customHeight="1">
      <c r="B52" s="123"/>
    </row>
    <row r="53" ht="13.5" customHeight="1">
      <c r="B53" s="123"/>
    </row>
    <row r="54" ht="13.5" customHeight="1">
      <c r="B54" s="123"/>
    </row>
    <row r="55" ht="13.5" customHeight="1">
      <c r="B55" s="123"/>
    </row>
    <row r="56" ht="13.5" customHeight="1">
      <c r="B56" s="123"/>
    </row>
    <row r="57" ht="13.5" customHeight="1">
      <c r="B57" s="123"/>
    </row>
    <row r="58" ht="13.5" customHeight="1">
      <c r="B58" s="123"/>
    </row>
    <row r="59" ht="13.5" customHeight="1">
      <c r="B59" s="123"/>
    </row>
    <row r="60" ht="13.5" customHeight="1">
      <c r="B60" s="123"/>
    </row>
    <row r="61" ht="13.5" customHeight="1">
      <c r="B61" s="123"/>
    </row>
    <row r="62" ht="13.5" customHeight="1">
      <c r="B62" s="123"/>
    </row>
    <row r="63" ht="13.5" customHeight="1">
      <c r="B63" s="123"/>
    </row>
    <row r="64" ht="13.5" customHeight="1">
      <c r="B64" s="123"/>
    </row>
    <row r="65" ht="13.5" customHeight="1">
      <c r="B65" s="123"/>
    </row>
    <row r="66" ht="13.5" customHeight="1">
      <c r="B66" s="123"/>
    </row>
    <row r="67" ht="13.5" customHeight="1">
      <c r="B67" s="123"/>
    </row>
    <row r="68" ht="13.5" customHeight="1">
      <c r="B68" s="123"/>
    </row>
    <row r="69" ht="13.5" customHeight="1">
      <c r="B69" s="123"/>
    </row>
    <row r="70" ht="13.5" customHeight="1">
      <c r="B70" s="123"/>
    </row>
    <row r="71" ht="13.5" customHeight="1">
      <c r="B71" s="123"/>
    </row>
    <row r="72" ht="13.5" customHeight="1">
      <c r="B72" s="123"/>
    </row>
    <row r="73" ht="13.5" customHeight="1">
      <c r="B73" s="123"/>
    </row>
    <row r="74" ht="13.5" customHeight="1">
      <c r="B74" s="123"/>
    </row>
    <row r="75" ht="13.5" customHeight="1">
      <c r="B75" s="123"/>
    </row>
    <row r="76" ht="13.5" customHeight="1">
      <c r="B76" s="123"/>
    </row>
    <row r="77" ht="13.5" customHeight="1">
      <c r="B77" s="123"/>
    </row>
    <row r="78" ht="13.5" customHeight="1">
      <c r="B78" s="123"/>
    </row>
    <row r="79" ht="13.5" customHeight="1">
      <c r="B79" s="123"/>
    </row>
    <row r="80" ht="13.5" customHeight="1">
      <c r="B80" s="123"/>
    </row>
    <row r="81" ht="13.5" customHeight="1">
      <c r="B81" s="123"/>
    </row>
    <row r="82" ht="13.5" customHeight="1">
      <c r="B82" s="123"/>
    </row>
    <row r="83" ht="13.5" customHeight="1">
      <c r="B83" s="123"/>
    </row>
    <row r="84" ht="13.5" customHeight="1">
      <c r="B84" s="123"/>
    </row>
    <row r="85" ht="13.5" customHeight="1">
      <c r="B85" s="123"/>
    </row>
    <row r="86" ht="13.5" customHeight="1">
      <c r="B86" s="123"/>
    </row>
    <row r="87" ht="13.5" customHeight="1">
      <c r="B87" s="123"/>
    </row>
    <row r="88" ht="13.5" customHeight="1">
      <c r="B88" s="123"/>
    </row>
    <row r="89" ht="13.5" customHeight="1">
      <c r="B89" s="123"/>
    </row>
    <row r="90" ht="13.5" customHeight="1">
      <c r="B90" s="123"/>
    </row>
    <row r="91" ht="13.5" customHeight="1">
      <c r="B91" s="123"/>
    </row>
    <row r="92" ht="13.5" customHeight="1">
      <c r="B92" s="123"/>
    </row>
    <row r="93" ht="13.5" customHeight="1">
      <c r="B93" s="123"/>
    </row>
    <row r="94" ht="13.5" customHeight="1">
      <c r="B94" s="123"/>
    </row>
    <row r="95" ht="13.5" customHeight="1">
      <c r="B95" s="123"/>
    </row>
    <row r="96" ht="13.5" customHeight="1">
      <c r="B96" s="123"/>
    </row>
    <row r="97" ht="13.5" customHeight="1">
      <c r="B97" s="123"/>
    </row>
    <row r="98" ht="13.5" customHeight="1">
      <c r="B98" s="123"/>
    </row>
    <row r="99" ht="13.5" customHeight="1">
      <c r="B99" s="123"/>
    </row>
    <row r="100" ht="13.5" customHeight="1">
      <c r="B100" s="123"/>
    </row>
    <row r="101" ht="13.5" customHeight="1">
      <c r="B101" s="123"/>
    </row>
    <row r="102" ht="13.5" customHeight="1">
      <c r="B102" s="123"/>
    </row>
    <row r="103" ht="13.5" customHeight="1">
      <c r="B103" s="123"/>
    </row>
    <row r="104" ht="13.5" customHeight="1">
      <c r="B104" s="123"/>
    </row>
    <row r="105" ht="13.5" customHeight="1">
      <c r="B105" s="123"/>
    </row>
    <row r="106" ht="13.5" customHeight="1">
      <c r="B106" s="123"/>
    </row>
    <row r="107" ht="13.5" customHeight="1">
      <c r="B107" s="123"/>
    </row>
    <row r="108" ht="13.5" customHeight="1">
      <c r="B108" s="123"/>
    </row>
    <row r="109" ht="13.5" customHeight="1">
      <c r="B109" s="123"/>
    </row>
    <row r="110" ht="13.5" customHeight="1">
      <c r="B110" s="123"/>
    </row>
    <row r="111" ht="13.5" customHeight="1">
      <c r="B111" s="123"/>
    </row>
    <row r="112" ht="13.5" customHeight="1">
      <c r="B112" s="123"/>
    </row>
    <row r="113" ht="13.5" customHeight="1">
      <c r="B113" s="123"/>
    </row>
    <row r="114" ht="13.5" customHeight="1">
      <c r="B114" s="123"/>
    </row>
    <row r="115" ht="13.5" customHeight="1">
      <c r="B115" s="123"/>
    </row>
    <row r="116" ht="13.5" customHeight="1">
      <c r="B116" s="123"/>
    </row>
    <row r="117" ht="13.5" customHeight="1">
      <c r="B117" s="123"/>
    </row>
    <row r="118" ht="13.5" customHeight="1">
      <c r="B118" s="123"/>
    </row>
    <row r="119" ht="13.5" customHeight="1">
      <c r="B119" s="123"/>
    </row>
  </sheetData>
  <sheetProtection/>
  <mergeCells count="7">
    <mergeCell ref="C3:C4"/>
    <mergeCell ref="E3:E4"/>
    <mergeCell ref="A31:A33"/>
    <mergeCell ref="A5:A7"/>
    <mergeCell ref="A8:A19"/>
    <mergeCell ref="A20:A30"/>
    <mergeCell ref="D3:D4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2" sqref="A2"/>
    </sheetView>
  </sheetViews>
  <sheetFormatPr defaultColWidth="8.796875" defaultRowHeight="13.5" customHeight="1"/>
  <cols>
    <col min="1" max="1" width="17.59765625" style="9" customWidth="1"/>
    <col min="2" max="5" width="17.3984375" style="9" customWidth="1"/>
    <col min="6" max="16384" width="9" style="9" customWidth="1"/>
  </cols>
  <sheetData>
    <row r="1" spans="1:5" ht="15" customHeight="1">
      <c r="A1" s="2" t="s">
        <v>49</v>
      </c>
      <c r="B1" s="7"/>
      <c r="C1" s="7"/>
      <c r="D1" s="7"/>
      <c r="E1" s="7"/>
    </row>
    <row r="2" spans="1:5" ht="9.75" customHeight="1" thickBot="1">
      <c r="A2" s="6"/>
      <c r="B2" s="8"/>
      <c r="C2" s="8"/>
      <c r="D2" s="8"/>
      <c r="E2" s="8"/>
    </row>
    <row r="3" spans="1:5" s="13" customFormat="1" ht="15" customHeight="1" thickTop="1">
      <c r="A3" s="10" t="s">
        <v>55</v>
      </c>
      <c r="B3" s="76" t="s">
        <v>50</v>
      </c>
      <c r="C3" s="1120" t="s">
        <v>51</v>
      </c>
      <c r="D3" s="1120" t="s">
        <v>52</v>
      </c>
      <c r="E3" s="1111" t="s">
        <v>53</v>
      </c>
    </row>
    <row r="4" spans="1:5" s="13" customFormat="1" ht="15" customHeight="1">
      <c r="A4" s="35" t="s">
        <v>56</v>
      </c>
      <c r="B4" s="77" t="s">
        <v>54</v>
      </c>
      <c r="C4" s="1123"/>
      <c r="D4" s="1123"/>
      <c r="E4" s="1107"/>
    </row>
    <row r="5" spans="1:5" s="102" customFormat="1" ht="16.5" customHeight="1">
      <c r="A5" s="47">
        <v>22</v>
      </c>
      <c r="B5" s="29" t="s">
        <v>57</v>
      </c>
      <c r="C5" s="28">
        <v>25768500</v>
      </c>
      <c r="D5" s="28">
        <v>5718000</v>
      </c>
      <c r="E5" s="101">
        <v>8.35</v>
      </c>
    </row>
    <row r="6" spans="1:5" s="102" customFormat="1" ht="16.5" customHeight="1">
      <c r="A6" s="36">
        <v>23</v>
      </c>
      <c r="B6" s="29" t="s">
        <v>125</v>
      </c>
      <c r="C6" s="28">
        <v>25390800</v>
      </c>
      <c r="D6" s="28">
        <v>5428000</v>
      </c>
      <c r="E6" s="103">
        <v>7.87</v>
      </c>
    </row>
    <row r="7" spans="1:5" s="102" customFormat="1" ht="16.5" customHeight="1">
      <c r="A7" s="39">
        <v>24</v>
      </c>
      <c r="B7" s="31" t="s">
        <v>878</v>
      </c>
      <c r="C7" s="30">
        <v>25059600</v>
      </c>
      <c r="D7" s="30">
        <v>5794000</v>
      </c>
      <c r="E7" s="104">
        <v>7.56</v>
      </c>
    </row>
    <row r="8" s="11" customFormat="1" ht="12.75" customHeight="1">
      <c r="A8" s="11" t="s">
        <v>58</v>
      </c>
    </row>
    <row r="9" s="13" customFormat="1" ht="13.5" customHeight="1"/>
    <row r="10" s="13" customFormat="1" ht="13.5" customHeight="1"/>
    <row r="11" s="13" customFormat="1" ht="13.5" customHeight="1"/>
    <row r="12" s="13" customFormat="1" ht="13.5" customHeight="1"/>
    <row r="13" s="13" customFormat="1" ht="13.5" customHeight="1"/>
    <row r="14" s="13" customFormat="1" ht="13.5" customHeight="1"/>
    <row r="15" s="13" customFormat="1" ht="13.5" customHeight="1"/>
    <row r="16" s="13" customFormat="1" ht="13.5" customHeight="1"/>
    <row r="17" s="13" customFormat="1" ht="13.5" customHeight="1"/>
    <row r="18" s="13" customFormat="1" ht="13.5" customHeight="1"/>
    <row r="19" s="13" customFormat="1" ht="13.5" customHeight="1"/>
    <row r="20" s="13" customFormat="1" ht="13.5" customHeight="1"/>
    <row r="21" s="13" customFormat="1" ht="13.5" customHeight="1"/>
    <row r="22" s="13" customFormat="1" ht="13.5" customHeight="1"/>
    <row r="23" s="13" customFormat="1" ht="13.5" customHeight="1"/>
    <row r="24" s="13" customFormat="1" ht="13.5" customHeight="1"/>
    <row r="25" s="13" customFormat="1" ht="13.5" customHeight="1"/>
    <row r="26" s="13" customFormat="1" ht="13.5" customHeight="1"/>
    <row r="27" s="13" customFormat="1" ht="13.5" customHeight="1"/>
    <row r="28" s="13" customFormat="1" ht="13.5" customHeight="1"/>
  </sheetData>
  <sheetProtection/>
  <mergeCells count="3"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7.59765625" style="9" customWidth="1"/>
    <col min="2" max="5" width="17.3984375" style="9" customWidth="1"/>
    <col min="6" max="11" width="6.59765625" style="9" customWidth="1"/>
    <col min="12" max="16384" width="9" style="9" customWidth="1"/>
  </cols>
  <sheetData>
    <row r="1" spans="1:4" s="5" customFormat="1" ht="15" customHeight="1">
      <c r="A1" s="62" t="s">
        <v>46</v>
      </c>
      <c r="B1" s="87"/>
      <c r="C1" s="87"/>
      <c r="D1" s="3"/>
    </row>
    <row r="2" spans="1:4" ht="9.75" customHeight="1" thickBot="1">
      <c r="A2" s="63"/>
      <c r="B2" s="13"/>
      <c r="C2" s="13"/>
      <c r="D2" s="34"/>
    </row>
    <row r="3" spans="1:4" ht="21" customHeight="1" thickTop="1">
      <c r="A3" s="65" t="s">
        <v>140</v>
      </c>
      <c r="B3" s="1091" t="s">
        <v>44</v>
      </c>
      <c r="C3" s="1092" t="s">
        <v>45</v>
      </c>
      <c r="D3" s="34"/>
    </row>
    <row r="4" spans="1:4" ht="13.5" customHeight="1">
      <c r="A4" s="51" t="s">
        <v>47</v>
      </c>
      <c r="B4" s="1102"/>
      <c r="C4" s="1100"/>
      <c r="D4" s="34"/>
    </row>
    <row r="5" spans="1:4" ht="16.5" customHeight="1">
      <c r="A5" s="36">
        <v>22</v>
      </c>
      <c r="B5" s="28">
        <v>2</v>
      </c>
      <c r="C5" s="32">
        <v>74</v>
      </c>
      <c r="D5" s="7"/>
    </row>
    <row r="6" spans="1:4" ht="16.5" customHeight="1">
      <c r="A6" s="36">
        <v>23</v>
      </c>
      <c r="B6" s="28">
        <v>2</v>
      </c>
      <c r="C6" s="32">
        <v>68</v>
      </c>
      <c r="D6" s="7"/>
    </row>
    <row r="7" spans="1:4" ht="16.5" customHeight="1">
      <c r="A7" s="39">
        <v>24</v>
      </c>
      <c r="B7" s="30">
        <v>2</v>
      </c>
      <c r="C7" s="33">
        <v>77</v>
      </c>
      <c r="D7" s="7"/>
    </row>
    <row r="8" spans="1:4" ht="12.75" customHeight="1">
      <c r="A8" s="11" t="s">
        <v>48</v>
      </c>
      <c r="D8" s="7"/>
    </row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2" sqref="A2"/>
    </sheetView>
  </sheetViews>
  <sheetFormatPr defaultColWidth="8.796875" defaultRowHeight="13.5" customHeight="1"/>
  <cols>
    <col min="1" max="1" width="18.09765625" style="9" customWidth="1"/>
    <col min="2" max="3" width="5.59765625" style="9" customWidth="1"/>
    <col min="4" max="4" width="11.59765625" style="9" customWidth="1"/>
    <col min="5" max="6" width="5.59765625" style="9" customWidth="1"/>
    <col min="7" max="7" width="11.59765625" style="9" customWidth="1"/>
    <col min="8" max="9" width="5.59765625" style="9" customWidth="1"/>
    <col min="10" max="10" width="11.59765625" style="9" customWidth="1"/>
    <col min="11" max="16384" width="9" style="9" customWidth="1"/>
  </cols>
  <sheetData>
    <row r="1" spans="1:4" s="5" customFormat="1" ht="15" customHeight="1">
      <c r="A1" s="2" t="s">
        <v>42</v>
      </c>
      <c r="B1" s="4"/>
      <c r="C1" s="4"/>
      <c r="D1" s="4"/>
    </row>
    <row r="2" spans="1:10" ht="9.75" customHeight="1" thickBot="1">
      <c r="A2" s="6"/>
      <c r="B2" s="8"/>
      <c r="C2" s="8"/>
      <c r="D2" s="8"/>
      <c r="E2" s="8"/>
      <c r="F2" s="8"/>
      <c r="G2" s="8"/>
      <c r="H2" s="8"/>
      <c r="I2" s="8"/>
      <c r="J2" s="8"/>
    </row>
    <row r="3" spans="1:10" s="13" customFormat="1" ht="13.5" customHeight="1" thickTop="1">
      <c r="A3" s="91" t="s">
        <v>880</v>
      </c>
      <c r="B3" s="1136">
        <v>22</v>
      </c>
      <c r="C3" s="1157"/>
      <c r="D3" s="1158"/>
      <c r="E3" s="1136">
        <v>23</v>
      </c>
      <c r="F3" s="1160"/>
      <c r="G3" s="1160"/>
      <c r="H3" s="1159">
        <v>24</v>
      </c>
      <c r="I3" s="1157"/>
      <c r="J3" s="1157"/>
    </row>
    <row r="4" spans="1:10" s="13" customFormat="1" ht="13.5" customHeight="1">
      <c r="A4" s="50"/>
      <c r="B4" s="92" t="s">
        <v>881</v>
      </c>
      <c r="C4" s="93"/>
      <c r="D4" s="1153" t="s">
        <v>882</v>
      </c>
      <c r="E4" s="92" t="s">
        <v>881</v>
      </c>
      <c r="F4" s="93"/>
      <c r="G4" s="1153" t="s">
        <v>882</v>
      </c>
      <c r="H4" s="92" t="s">
        <v>881</v>
      </c>
      <c r="I4" s="93"/>
      <c r="J4" s="1155" t="s">
        <v>882</v>
      </c>
    </row>
    <row r="5" spans="1:10" s="13" customFormat="1" ht="13.5" customHeight="1">
      <c r="A5" s="94" t="s">
        <v>879</v>
      </c>
      <c r="B5" s="17" t="s">
        <v>35</v>
      </c>
      <c r="C5" s="16" t="s">
        <v>36</v>
      </c>
      <c r="D5" s="1154"/>
      <c r="E5" s="17" t="s">
        <v>35</v>
      </c>
      <c r="F5" s="16" t="s">
        <v>36</v>
      </c>
      <c r="G5" s="1161"/>
      <c r="H5" s="17" t="s">
        <v>35</v>
      </c>
      <c r="I5" s="16" t="s">
        <v>36</v>
      </c>
      <c r="J5" s="1156"/>
    </row>
    <row r="6" spans="1:10" s="13" customFormat="1" ht="16.5" customHeight="1">
      <c r="A6" s="1036" t="s">
        <v>37</v>
      </c>
      <c r="B6" s="90" t="s">
        <v>0</v>
      </c>
      <c r="C6" s="95">
        <v>1</v>
      </c>
      <c r="D6" s="95">
        <v>360000</v>
      </c>
      <c r="E6" s="90" t="s">
        <v>0</v>
      </c>
      <c r="F6" s="96" t="s">
        <v>0</v>
      </c>
      <c r="G6" s="90" t="s">
        <v>0</v>
      </c>
      <c r="H6" s="369" t="s">
        <v>0</v>
      </c>
      <c r="I6" s="370" t="s">
        <v>0</v>
      </c>
      <c r="J6" s="369" t="s">
        <v>0</v>
      </c>
    </row>
    <row r="7" spans="1:10" s="13" customFormat="1" ht="16.5" customHeight="1">
      <c r="A7" s="1036" t="s">
        <v>38</v>
      </c>
      <c r="B7" s="90" t="s">
        <v>0</v>
      </c>
      <c r="C7" s="58" t="s">
        <v>0</v>
      </c>
      <c r="D7" s="97" t="s">
        <v>0</v>
      </c>
      <c r="E7" s="90" t="s">
        <v>0</v>
      </c>
      <c r="F7" s="58" t="s">
        <v>0</v>
      </c>
      <c r="G7" s="97" t="s">
        <v>0</v>
      </c>
      <c r="H7" s="369" t="s">
        <v>0</v>
      </c>
      <c r="I7" s="331" t="s">
        <v>0</v>
      </c>
      <c r="J7" s="371" t="s">
        <v>0</v>
      </c>
    </row>
    <row r="8" spans="1:10" s="13" customFormat="1" ht="16.5" customHeight="1">
      <c r="A8" s="1036" t="s">
        <v>39</v>
      </c>
      <c r="B8" s="90" t="s">
        <v>0</v>
      </c>
      <c r="C8" s="80">
        <v>1</v>
      </c>
      <c r="D8" s="98">
        <v>360000</v>
      </c>
      <c r="E8" s="90" t="s">
        <v>0</v>
      </c>
      <c r="F8" s="90" t="s">
        <v>0</v>
      </c>
      <c r="G8" s="90" t="s">
        <v>0</v>
      </c>
      <c r="H8" s="369" t="s">
        <v>0</v>
      </c>
      <c r="I8" s="369" t="s">
        <v>0</v>
      </c>
      <c r="J8" s="369" t="s">
        <v>0</v>
      </c>
    </row>
    <row r="9" spans="1:10" s="13" customFormat="1" ht="16.5" customHeight="1">
      <c r="A9" s="1037" t="s">
        <v>40</v>
      </c>
      <c r="B9" s="99" t="s">
        <v>0</v>
      </c>
      <c r="C9" s="82" t="s">
        <v>0</v>
      </c>
      <c r="D9" s="100" t="s">
        <v>0</v>
      </c>
      <c r="E9" s="99" t="s">
        <v>0</v>
      </c>
      <c r="F9" s="82" t="s">
        <v>0</v>
      </c>
      <c r="G9" s="100" t="s">
        <v>0</v>
      </c>
      <c r="H9" s="372" t="s">
        <v>0</v>
      </c>
      <c r="I9" s="84" t="s">
        <v>0</v>
      </c>
      <c r="J9" s="373" t="s">
        <v>0</v>
      </c>
    </row>
    <row r="10" spans="1:10" s="11" customFormat="1" ht="12.75" customHeight="1">
      <c r="A10" s="11" t="s">
        <v>43</v>
      </c>
      <c r="G10" s="10"/>
      <c r="J10" s="10" t="s">
        <v>41</v>
      </c>
    </row>
    <row r="11" s="13" customFormat="1" ht="13.5" customHeight="1"/>
    <row r="12" s="13" customFormat="1" ht="13.5" customHeight="1"/>
    <row r="13" s="13" customFormat="1" ht="13.5" customHeight="1"/>
    <row r="14" s="13" customFormat="1" ht="13.5" customHeight="1"/>
    <row r="15" s="13" customFormat="1" ht="13.5" customHeight="1"/>
    <row r="16" s="13" customFormat="1" ht="13.5" customHeight="1"/>
    <row r="17" s="13" customFormat="1" ht="13.5" customHeight="1"/>
    <row r="18" s="13" customFormat="1" ht="13.5" customHeight="1"/>
    <row r="19" s="13" customFormat="1" ht="13.5" customHeight="1"/>
    <row r="20" s="13" customFormat="1" ht="13.5" customHeight="1"/>
    <row r="21" s="13" customFormat="1" ht="13.5" customHeight="1"/>
    <row r="22" s="13" customFormat="1" ht="13.5" customHeight="1"/>
    <row r="23" s="13" customFormat="1" ht="13.5" customHeight="1"/>
    <row r="24" s="13" customFormat="1" ht="13.5" customHeight="1"/>
    <row r="25" s="13" customFormat="1" ht="13.5" customHeight="1"/>
    <row r="26" s="13" customFormat="1" ht="13.5" customHeight="1"/>
    <row r="27" s="13" customFormat="1" ht="13.5" customHeight="1"/>
    <row r="28" s="13" customFormat="1" ht="13.5" customHeight="1"/>
  </sheetData>
  <sheetProtection/>
  <mergeCells count="6">
    <mergeCell ref="D4:D5"/>
    <mergeCell ref="J4:J5"/>
    <mergeCell ref="B3:D3"/>
    <mergeCell ref="H3:J3"/>
    <mergeCell ref="E3:G3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9.3984375" style="1" customWidth="1"/>
    <col min="2" max="10" width="8.59765625" style="1" customWidth="1"/>
    <col min="11" max="12" width="12.3984375" style="1" customWidth="1"/>
    <col min="13" max="13" width="14.8984375" style="1" customWidth="1"/>
    <col min="14" max="16384" width="9" style="1" customWidth="1"/>
  </cols>
  <sheetData>
    <row r="1" spans="1:11" s="87" customFormat="1" ht="15" customHeight="1">
      <c r="A1" s="2" t="s">
        <v>25</v>
      </c>
      <c r="B1" s="4"/>
      <c r="C1" s="4"/>
      <c r="D1" s="4"/>
      <c r="E1" s="4"/>
      <c r="F1" s="4"/>
      <c r="G1" s="4"/>
      <c r="H1" s="4"/>
      <c r="I1" s="4"/>
      <c r="J1" s="4"/>
      <c r="K1" s="3"/>
    </row>
    <row r="2" spans="1:11" s="13" customFormat="1" ht="9.75" customHeight="1" thickBot="1">
      <c r="A2" s="15"/>
      <c r="B2" s="7"/>
      <c r="C2" s="7"/>
      <c r="D2" s="7"/>
      <c r="E2" s="7"/>
      <c r="F2" s="7"/>
      <c r="G2" s="7"/>
      <c r="H2" s="7"/>
      <c r="I2" s="7"/>
      <c r="J2" s="7"/>
      <c r="K2" s="34"/>
    </row>
    <row r="3" spans="1:10" s="13" customFormat="1" ht="18" customHeight="1" thickTop="1">
      <c r="A3" s="25" t="s">
        <v>26</v>
      </c>
      <c r="B3" s="1091" t="s">
        <v>29</v>
      </c>
      <c r="C3" s="1136" t="s">
        <v>30</v>
      </c>
      <c r="D3" s="1138"/>
      <c r="E3" s="66" t="s">
        <v>31</v>
      </c>
      <c r="F3" s="72"/>
      <c r="G3" s="88" t="s">
        <v>32</v>
      </c>
      <c r="H3" s="72"/>
      <c r="I3" s="89" t="s">
        <v>33</v>
      </c>
      <c r="J3" s="55"/>
    </row>
    <row r="4" spans="1:10" s="13" customFormat="1" ht="18" customHeight="1">
      <c r="A4" s="73" t="s">
        <v>24</v>
      </c>
      <c r="B4" s="1102"/>
      <c r="C4" s="78" t="s">
        <v>27</v>
      </c>
      <c r="D4" s="78" t="s">
        <v>28</v>
      </c>
      <c r="E4" s="78" t="s">
        <v>27</v>
      </c>
      <c r="F4" s="78" t="s">
        <v>28</v>
      </c>
      <c r="G4" s="78" t="s">
        <v>27</v>
      </c>
      <c r="H4" s="78" t="s">
        <v>28</v>
      </c>
      <c r="I4" s="56" t="s">
        <v>27</v>
      </c>
      <c r="J4" s="57" t="s">
        <v>28</v>
      </c>
    </row>
    <row r="5" spans="1:10" s="9" customFormat="1" ht="16.5" customHeight="1">
      <c r="A5" s="18">
        <v>22</v>
      </c>
      <c r="B5" s="80">
        <f>IF(ISBLANK(C5),"",SUM(C5:J5))</f>
        <v>707</v>
      </c>
      <c r="C5" s="80">
        <v>24</v>
      </c>
      <c r="D5" s="80">
        <v>574</v>
      </c>
      <c r="E5" s="80">
        <v>7</v>
      </c>
      <c r="F5" s="80">
        <v>78</v>
      </c>
      <c r="G5" s="80">
        <v>14</v>
      </c>
      <c r="H5" s="58" t="s">
        <v>0</v>
      </c>
      <c r="I5" s="80">
        <v>10</v>
      </c>
      <c r="J5" s="90" t="s">
        <v>0</v>
      </c>
    </row>
    <row r="6" spans="1:10" s="9" customFormat="1" ht="16.5" customHeight="1">
      <c r="A6" s="18">
        <v>23</v>
      </c>
      <c r="B6" s="80">
        <v>702</v>
      </c>
      <c r="C6" s="80">
        <v>8</v>
      </c>
      <c r="D6" s="80">
        <v>589</v>
      </c>
      <c r="E6" s="80">
        <v>4</v>
      </c>
      <c r="F6" s="80">
        <v>84</v>
      </c>
      <c r="G6" s="80">
        <v>10</v>
      </c>
      <c r="H6" s="58">
        <v>0</v>
      </c>
      <c r="I6" s="80">
        <v>7</v>
      </c>
      <c r="J6" s="90">
        <v>0</v>
      </c>
    </row>
    <row r="7" spans="1:10" s="9" customFormat="1" ht="16.5" customHeight="1">
      <c r="A7" s="21">
        <v>24</v>
      </c>
      <c r="B7" s="83">
        <v>760</v>
      </c>
      <c r="C7" s="83">
        <v>8</v>
      </c>
      <c r="D7" s="83">
        <v>611</v>
      </c>
      <c r="E7" s="83">
        <v>1</v>
      </c>
      <c r="F7" s="83">
        <v>129</v>
      </c>
      <c r="G7" s="83">
        <v>4</v>
      </c>
      <c r="H7" s="84">
        <v>0</v>
      </c>
      <c r="I7" s="83">
        <v>7</v>
      </c>
      <c r="J7" s="372">
        <v>0</v>
      </c>
    </row>
    <row r="8" spans="1:10" s="9" customFormat="1" ht="12.75" customHeight="1">
      <c r="A8" s="11" t="s">
        <v>34</v>
      </c>
      <c r="B8" s="11"/>
      <c r="C8" s="11"/>
      <c r="D8" s="11"/>
      <c r="E8" s="11"/>
      <c r="F8" s="11"/>
      <c r="G8" s="11"/>
      <c r="H8" s="11"/>
      <c r="I8" s="11"/>
      <c r="J8" s="10"/>
    </row>
    <row r="9" s="9" customFormat="1" ht="19.5" customHeight="1"/>
    <row r="10" s="9" customFormat="1" ht="19.5" customHeight="1"/>
    <row r="11" s="9" customFormat="1" ht="19.5" customHeight="1">
      <c r="F11" s="11"/>
    </row>
  </sheetData>
  <sheetProtection/>
  <mergeCells count="2">
    <mergeCell ref="C3:D3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9.3984375" style="242" customWidth="1"/>
    <col min="2" max="5" width="19.3984375" style="242" customWidth="1"/>
    <col min="6" max="6" width="15.5" style="242" customWidth="1"/>
    <col min="7" max="16384" width="9" style="242" customWidth="1"/>
  </cols>
  <sheetData>
    <row r="1" spans="1:5" ht="15" customHeight="1">
      <c r="A1" s="243" t="s">
        <v>451</v>
      </c>
      <c r="B1" s="244"/>
      <c r="C1" s="244"/>
      <c r="D1" s="244"/>
      <c r="E1" s="244"/>
    </row>
    <row r="2" spans="1:5" ht="9.75" customHeight="1" thickBot="1">
      <c r="A2" s="245"/>
      <c r="B2" s="244"/>
      <c r="C2" s="244"/>
      <c r="D2" s="244"/>
      <c r="E2" s="244"/>
    </row>
    <row r="3" spans="1:5" ht="16.5" customHeight="1" thickTop="1">
      <c r="A3" s="246" t="s">
        <v>452</v>
      </c>
      <c r="B3" s="1162" t="s">
        <v>453</v>
      </c>
      <c r="C3" s="1164" t="s">
        <v>454</v>
      </c>
      <c r="D3" s="1157"/>
      <c r="E3" s="1157"/>
    </row>
    <row r="4" spans="1:5" ht="16.5" customHeight="1">
      <c r="A4" s="396" t="s">
        <v>884</v>
      </c>
      <c r="B4" s="1163"/>
      <c r="C4" s="247" t="s">
        <v>455</v>
      </c>
      <c r="D4" s="247" t="s">
        <v>456</v>
      </c>
      <c r="E4" s="248" t="s">
        <v>457</v>
      </c>
    </row>
    <row r="5" spans="1:5" ht="16.5" customHeight="1">
      <c r="A5" s="249">
        <v>22</v>
      </c>
      <c r="B5" s="250">
        <v>554</v>
      </c>
      <c r="C5" s="250">
        <v>134</v>
      </c>
      <c r="D5" s="250">
        <v>13</v>
      </c>
      <c r="E5" s="251">
        <v>26</v>
      </c>
    </row>
    <row r="6" spans="1:5" ht="16.5" customHeight="1">
      <c r="A6" s="249">
        <v>23</v>
      </c>
      <c r="B6" s="250">
        <v>466</v>
      </c>
      <c r="C6" s="250">
        <v>124</v>
      </c>
      <c r="D6" s="250">
        <v>8</v>
      </c>
      <c r="E6" s="251">
        <v>22</v>
      </c>
    </row>
    <row r="7" spans="1:5" ht="16.5" customHeight="1">
      <c r="A7" s="252">
        <v>24</v>
      </c>
      <c r="B7" s="253">
        <v>467</v>
      </c>
      <c r="C7" s="253">
        <v>36</v>
      </c>
      <c r="D7" s="253">
        <v>7</v>
      </c>
      <c r="E7" s="254">
        <v>32</v>
      </c>
    </row>
    <row r="8" spans="1:5" s="256" customFormat="1" ht="12.75" customHeight="1">
      <c r="A8" s="255" t="s">
        <v>458</v>
      </c>
      <c r="E8" s="257"/>
    </row>
    <row r="9" spans="1:5" ht="13.5">
      <c r="A9" s="258"/>
      <c r="E9" s="259" t="s">
        <v>883</v>
      </c>
    </row>
    <row r="10" spans="1:5" ht="13.5">
      <c r="A10" s="258"/>
      <c r="E10" s="259"/>
    </row>
    <row r="16" spans="1:5" ht="13.5">
      <c r="A16" s="244"/>
      <c r="B16" s="244"/>
      <c r="C16" s="244"/>
      <c r="D16" s="244"/>
      <c r="E16" s="244"/>
    </row>
    <row r="19" spans="1:5" ht="13.5">
      <c r="A19" s="244"/>
      <c r="B19" s="244"/>
      <c r="C19" s="244"/>
      <c r="D19" s="244"/>
      <c r="E19" s="244"/>
    </row>
  </sheetData>
  <sheetProtection/>
  <mergeCells count="2">
    <mergeCell ref="B3:B4"/>
    <mergeCell ref="C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6"/>
  <sheetViews>
    <sheetView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5.3984375" style="1" customWidth="1"/>
    <col min="2" max="2" width="7.59765625" style="1" customWidth="1"/>
    <col min="3" max="6" width="4.19921875" style="1" customWidth="1"/>
    <col min="7" max="7" width="5.09765625" style="1" customWidth="1"/>
    <col min="8" max="8" width="6.19921875" style="1" customWidth="1"/>
    <col min="9" max="9" width="4.3984375" style="1" customWidth="1"/>
    <col min="10" max="12" width="5.09765625" style="1" customWidth="1"/>
    <col min="13" max="13" width="5" style="1" customWidth="1"/>
    <col min="14" max="14" width="4.59765625" style="1" customWidth="1"/>
    <col min="15" max="15" width="4.3984375" style="1" customWidth="1"/>
    <col min="16" max="16" width="6.69921875" style="1" customWidth="1"/>
    <col min="17" max="17" width="5.09765625" style="1" customWidth="1"/>
    <col min="18" max="16384" width="9" style="1" customWidth="1"/>
  </cols>
  <sheetData>
    <row r="1" s="5" customFormat="1" ht="15" customHeight="1">
      <c r="A1" s="418" t="s">
        <v>368</v>
      </c>
    </row>
    <row r="2" ht="12.75" customHeight="1" thickBot="1">
      <c r="A2" s="15"/>
    </row>
    <row r="3" spans="1:17" ht="45.75" customHeight="1" thickTop="1">
      <c r="A3" s="362" t="s">
        <v>886</v>
      </c>
      <c r="B3" s="1172" t="s">
        <v>890</v>
      </c>
      <c r="C3" s="1165" t="s">
        <v>369</v>
      </c>
      <c r="D3" s="1165" t="s">
        <v>365</v>
      </c>
      <c r="E3" s="1165" t="s">
        <v>366</v>
      </c>
      <c r="F3" s="1165" t="s">
        <v>367</v>
      </c>
      <c r="G3" s="1174" t="s">
        <v>887</v>
      </c>
      <c r="H3" s="1170" t="s">
        <v>370</v>
      </c>
      <c r="I3" s="1165" t="s">
        <v>371</v>
      </c>
      <c r="J3" s="1165" t="s">
        <v>372</v>
      </c>
      <c r="K3" s="1165" t="s">
        <v>888</v>
      </c>
      <c r="L3" s="1165" t="s">
        <v>889</v>
      </c>
      <c r="M3" s="1165" t="s">
        <v>373</v>
      </c>
      <c r="N3" s="1165" t="s">
        <v>374</v>
      </c>
      <c r="O3" s="1165" t="s">
        <v>375</v>
      </c>
      <c r="P3" s="1165" t="s">
        <v>376</v>
      </c>
      <c r="Q3" s="1168" t="s">
        <v>341</v>
      </c>
    </row>
    <row r="4" spans="1:17" ht="13.5">
      <c r="A4" s="51" t="s">
        <v>885</v>
      </c>
      <c r="B4" s="1173"/>
      <c r="C4" s="1166"/>
      <c r="D4" s="1166"/>
      <c r="E4" s="1166"/>
      <c r="F4" s="1166"/>
      <c r="G4" s="1175"/>
      <c r="H4" s="1171"/>
      <c r="I4" s="1166"/>
      <c r="J4" s="1167"/>
      <c r="K4" s="1166"/>
      <c r="L4" s="1166"/>
      <c r="M4" s="1166"/>
      <c r="N4" s="1166"/>
      <c r="O4" s="1166"/>
      <c r="P4" s="1166"/>
      <c r="Q4" s="1169"/>
    </row>
    <row r="5" spans="1:17" ht="16.5" customHeight="1">
      <c r="A5" s="36">
        <v>22</v>
      </c>
      <c r="B5" s="363">
        <v>2455</v>
      </c>
      <c r="C5" s="307" t="s">
        <v>0</v>
      </c>
      <c r="D5" s="272">
        <v>3</v>
      </c>
      <c r="E5" s="307" t="s">
        <v>0</v>
      </c>
      <c r="F5" s="272">
        <v>9</v>
      </c>
      <c r="G5" s="272">
        <v>309</v>
      </c>
      <c r="H5" s="272">
        <v>15</v>
      </c>
      <c r="I5" s="307" t="s">
        <v>0</v>
      </c>
      <c r="J5" s="272">
        <v>2</v>
      </c>
      <c r="K5" s="272">
        <v>139</v>
      </c>
      <c r="L5" s="272">
        <v>40</v>
      </c>
      <c r="M5" s="272">
        <v>246</v>
      </c>
      <c r="N5" s="272">
        <v>118</v>
      </c>
      <c r="O5" s="272">
        <v>15</v>
      </c>
      <c r="P5" s="272">
        <v>1518</v>
      </c>
      <c r="Q5" s="364">
        <v>41</v>
      </c>
    </row>
    <row r="6" spans="1:17" ht="15.75" customHeight="1">
      <c r="A6" s="36">
        <v>23</v>
      </c>
      <c r="B6" s="48">
        <v>2423</v>
      </c>
      <c r="C6" s="48">
        <v>0</v>
      </c>
      <c r="D6" s="48">
        <v>0</v>
      </c>
      <c r="E6" s="48">
        <v>0</v>
      </c>
      <c r="F6" s="48">
        <v>2</v>
      </c>
      <c r="G6" s="48">
        <v>265</v>
      </c>
      <c r="H6" s="48">
        <v>9</v>
      </c>
      <c r="I6" s="48">
        <v>0</v>
      </c>
      <c r="J6" s="48">
        <v>0</v>
      </c>
      <c r="K6" s="48">
        <v>56</v>
      </c>
      <c r="L6" s="48">
        <v>27</v>
      </c>
      <c r="M6" s="48">
        <v>154</v>
      </c>
      <c r="N6" s="48">
        <v>116</v>
      </c>
      <c r="O6" s="48">
        <v>4</v>
      </c>
      <c r="P6" s="48">
        <v>1715</v>
      </c>
      <c r="Q6" s="165">
        <v>75</v>
      </c>
    </row>
    <row r="7" spans="1:17" ht="15.75" customHeight="1">
      <c r="A7" s="39">
        <v>24</v>
      </c>
      <c r="B7" s="49">
        <v>2450</v>
      </c>
      <c r="C7" s="49">
        <v>0</v>
      </c>
      <c r="D7" s="49">
        <v>0</v>
      </c>
      <c r="E7" s="49">
        <v>0</v>
      </c>
      <c r="F7" s="49">
        <v>1</v>
      </c>
      <c r="G7" s="49">
        <v>275</v>
      </c>
      <c r="H7" s="49">
        <v>21</v>
      </c>
      <c r="I7" s="49">
        <v>0</v>
      </c>
      <c r="J7" s="49">
        <v>1</v>
      </c>
      <c r="K7" s="49">
        <v>33</v>
      </c>
      <c r="L7" s="49">
        <v>49</v>
      </c>
      <c r="M7" s="49">
        <v>102</v>
      </c>
      <c r="N7" s="49">
        <v>50</v>
      </c>
      <c r="O7" s="49">
        <v>2</v>
      </c>
      <c r="P7" s="49">
        <v>1861</v>
      </c>
      <c r="Q7" s="166">
        <v>55</v>
      </c>
    </row>
    <row r="8" spans="1:13" ht="12.75" customHeight="1">
      <c r="A8" s="11" t="s">
        <v>326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3.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s="335" customFormat="1" ht="13.5">
      <c r="A10" s="365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</row>
    <row r="11" spans="1:17" s="335" customFormat="1" ht="13.5">
      <c r="A11" s="365"/>
      <c r="B11" s="365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</row>
    <row r="12" spans="1:17" s="335" customFormat="1" ht="13.5">
      <c r="A12" s="365"/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</row>
    <row r="13" spans="1:17" s="335" customFormat="1" ht="13.5">
      <c r="A13" s="365"/>
      <c r="B13" s="365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</row>
    <row r="14" spans="1:17" s="335" customFormat="1" ht="13.5">
      <c r="A14" s="365"/>
      <c r="B14" s="365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</row>
    <row r="15" spans="1:17" s="335" customFormat="1" ht="13.5">
      <c r="A15" s="365"/>
      <c r="B15" s="365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</row>
    <row r="16" spans="1:17" s="335" customFormat="1" ht="13.5">
      <c r="A16" s="365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8"/>
      <c r="N16" s="367"/>
      <c r="O16" s="367"/>
      <c r="P16" s="367"/>
      <c r="Q16" s="367"/>
    </row>
    <row r="17" s="335" customFormat="1" ht="13.5"/>
    <row r="18" s="172" customFormat="1" ht="13.5"/>
  </sheetData>
  <sheetProtection/>
  <mergeCells count="16">
    <mergeCell ref="H3:H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Q3:Q4"/>
    <mergeCell ref="M3:M4"/>
    <mergeCell ref="N3:N4"/>
    <mergeCell ref="O3:O4"/>
    <mergeCell ref="P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0.19921875" style="1" customWidth="1"/>
    <col min="2" max="6" width="15.3984375" style="1" customWidth="1"/>
    <col min="7" max="16384" width="9" style="1" customWidth="1"/>
  </cols>
  <sheetData>
    <row r="1" spans="1:6" s="5" customFormat="1" ht="15" customHeight="1">
      <c r="A1" s="2" t="s">
        <v>241</v>
      </c>
      <c r="B1" s="187"/>
      <c r="C1" s="187"/>
      <c r="D1" s="187"/>
      <c r="E1" s="187"/>
      <c r="F1" s="4"/>
    </row>
    <row r="2" spans="1:6" ht="9.75" customHeight="1" thickBot="1">
      <c r="A2" s="6"/>
      <c r="B2" s="188"/>
      <c r="C2" s="188"/>
      <c r="D2" s="188"/>
      <c r="E2" s="188"/>
      <c r="F2" s="8"/>
    </row>
    <row r="3" spans="1:6" ht="15.75" customHeight="1" thickTop="1">
      <c r="A3" s="60" t="s">
        <v>242</v>
      </c>
      <c r="B3" s="1120" t="s">
        <v>243</v>
      </c>
      <c r="C3" s="1120" t="s">
        <v>244</v>
      </c>
      <c r="D3" s="76" t="s">
        <v>251</v>
      </c>
      <c r="E3" s="1091" t="s">
        <v>252</v>
      </c>
      <c r="F3" s="1092" t="s">
        <v>253</v>
      </c>
    </row>
    <row r="4" spans="1:6" ht="15.75" customHeight="1">
      <c r="A4" s="86" t="s">
        <v>24</v>
      </c>
      <c r="B4" s="1110"/>
      <c r="C4" s="1110"/>
      <c r="D4" s="77" t="s">
        <v>254</v>
      </c>
      <c r="E4" s="1102"/>
      <c r="F4" s="1107"/>
    </row>
    <row r="5" spans="1:6" ht="16.5" customHeight="1">
      <c r="A5" s="189">
        <v>22</v>
      </c>
      <c r="B5" s="375">
        <v>4000000</v>
      </c>
      <c r="C5" s="376">
        <v>2</v>
      </c>
      <c r="D5" s="375">
        <v>1993426</v>
      </c>
      <c r="E5" s="376">
        <v>1565292</v>
      </c>
      <c r="F5" s="192">
        <f>IF(ISBLANK(D5),"",E5/D5*100)</f>
        <v>78.52270412847028</v>
      </c>
    </row>
    <row r="6" spans="1:6" ht="16.5" customHeight="1">
      <c r="A6" s="193">
        <v>23</v>
      </c>
      <c r="B6" s="194" t="s">
        <v>255</v>
      </c>
      <c r="C6" s="194" t="s">
        <v>255</v>
      </c>
      <c r="D6" s="375">
        <v>2501692</v>
      </c>
      <c r="E6" s="375">
        <v>2201992</v>
      </c>
      <c r="F6" s="192">
        <f>IF(ISBLANK(D6),"",E6/D6*100)</f>
        <v>88.02010799091175</v>
      </c>
    </row>
    <row r="7" spans="1:6" ht="16.5" customHeight="1">
      <c r="A7" s="195">
        <v>24</v>
      </c>
      <c r="B7" s="374" t="s">
        <v>0</v>
      </c>
      <c r="C7" s="374" t="s">
        <v>0</v>
      </c>
      <c r="D7" s="377">
        <v>2232736</v>
      </c>
      <c r="E7" s="377">
        <v>1933036</v>
      </c>
      <c r="F7" s="197">
        <f>IF(ISBLANK(D7),"",E7/D7*100)</f>
        <v>86.57700686511974</v>
      </c>
    </row>
    <row r="8" spans="1:6" ht="12.75" customHeight="1">
      <c r="A8" s="11" t="s">
        <v>245</v>
      </c>
      <c r="B8" s="11"/>
      <c r="C8" s="11"/>
      <c r="D8" s="11"/>
      <c r="E8" s="11"/>
      <c r="F8" s="198"/>
    </row>
    <row r="18" ht="13.5">
      <c r="E18" s="199"/>
    </row>
  </sheetData>
  <sheetProtection/>
  <mergeCells count="4">
    <mergeCell ref="B3:B4"/>
    <mergeCell ref="C3:C4"/>
    <mergeCell ref="F3:F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0.19921875" style="1" customWidth="1"/>
    <col min="2" max="6" width="15.3984375" style="1" customWidth="1"/>
    <col min="7" max="16384" width="9" style="1" customWidth="1"/>
  </cols>
  <sheetData>
    <row r="1" spans="1:6" s="5" customFormat="1" ht="15" customHeight="1">
      <c r="A1" s="2" t="s">
        <v>246</v>
      </c>
      <c r="B1" s="4"/>
      <c r="C1" s="4"/>
      <c r="D1" s="4"/>
      <c r="E1" s="4"/>
      <c r="F1" s="4"/>
    </row>
    <row r="2" spans="1:6" ht="9.75" customHeight="1" thickBot="1">
      <c r="A2" s="6"/>
      <c r="B2" s="8"/>
      <c r="C2" s="8"/>
      <c r="D2" s="8"/>
      <c r="E2" s="8"/>
      <c r="F2" s="8"/>
    </row>
    <row r="3" spans="1:6" ht="15.75" customHeight="1" thickTop="1">
      <c r="A3" s="60" t="s">
        <v>242</v>
      </c>
      <c r="B3" s="1120" t="s">
        <v>243</v>
      </c>
      <c r="C3" s="1120" t="s">
        <v>244</v>
      </c>
      <c r="D3" s="76" t="s">
        <v>251</v>
      </c>
      <c r="E3" s="1091" t="s">
        <v>252</v>
      </c>
      <c r="F3" s="1092" t="s">
        <v>253</v>
      </c>
    </row>
    <row r="4" spans="1:6" ht="15.75" customHeight="1">
      <c r="A4" s="200" t="s">
        <v>24</v>
      </c>
      <c r="B4" s="1110"/>
      <c r="C4" s="1110"/>
      <c r="D4" s="77" t="s">
        <v>254</v>
      </c>
      <c r="E4" s="1102"/>
      <c r="F4" s="1107"/>
    </row>
    <row r="5" spans="1:6" ht="16.5" customHeight="1">
      <c r="A5" s="189">
        <v>22</v>
      </c>
      <c r="B5" s="190">
        <v>7947000</v>
      </c>
      <c r="C5" s="191">
        <v>31</v>
      </c>
      <c r="D5" s="190">
        <v>9972000</v>
      </c>
      <c r="E5" s="191">
        <v>7421000</v>
      </c>
      <c r="F5" s="192">
        <f>IF(ISBLANK(D5),"",E5/D5*100)</f>
        <v>74.41837144003209</v>
      </c>
    </row>
    <row r="6" spans="1:6" ht="16.5" customHeight="1">
      <c r="A6" s="193">
        <v>23</v>
      </c>
      <c r="B6" s="190">
        <v>2592000</v>
      </c>
      <c r="C6" s="190">
        <v>13</v>
      </c>
      <c r="D6" s="190">
        <v>7244000</v>
      </c>
      <c r="E6" s="190">
        <v>6048000</v>
      </c>
      <c r="F6" s="192">
        <f>IF(ISBLANK(D6),"",E6/D6*100)</f>
        <v>83.48978464936499</v>
      </c>
    </row>
    <row r="7" spans="1:6" ht="16.5" customHeight="1">
      <c r="A7" s="195">
        <v>24</v>
      </c>
      <c r="B7" s="196">
        <v>1208000</v>
      </c>
      <c r="C7" s="196">
        <v>5</v>
      </c>
      <c r="D7" s="196">
        <v>3426000</v>
      </c>
      <c r="E7" s="196">
        <v>2825000</v>
      </c>
      <c r="F7" s="197">
        <f>IF(ISBLANK(D7),"",E7/D7*100)</f>
        <v>82.45767659077642</v>
      </c>
    </row>
    <row r="8" spans="1:6" ht="12.75" customHeight="1">
      <c r="A8" s="11" t="s">
        <v>245</v>
      </c>
      <c r="B8" s="11"/>
      <c r="C8" s="11"/>
      <c r="D8" s="11"/>
      <c r="E8" s="11"/>
      <c r="F8" s="198"/>
    </row>
    <row r="17" ht="13.5">
      <c r="D17" s="199"/>
    </row>
  </sheetData>
  <sheetProtection/>
  <mergeCells count="4">
    <mergeCell ref="B3:B4"/>
    <mergeCell ref="C3:C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4" width="21.5" style="1" customWidth="1"/>
    <col min="5" max="16384" width="9" style="1" customWidth="1"/>
  </cols>
  <sheetData>
    <row r="1" spans="1:4" s="5" customFormat="1" ht="15" customHeight="1">
      <c r="A1" s="2" t="s">
        <v>247</v>
      </c>
      <c r="B1" s="2"/>
      <c r="C1" s="4"/>
      <c r="D1" s="4"/>
    </row>
    <row r="2" spans="1:4" ht="9.75" customHeight="1" thickBot="1">
      <c r="A2" s="15"/>
      <c r="B2" s="15"/>
      <c r="C2" s="7"/>
      <c r="D2" s="7"/>
    </row>
    <row r="3" spans="1:4" ht="14.25" thickTop="1">
      <c r="A3" s="25" t="s">
        <v>256</v>
      </c>
      <c r="B3" s="1091" t="s">
        <v>257</v>
      </c>
      <c r="C3" s="1091" t="s">
        <v>248</v>
      </c>
      <c r="D3" s="1092" t="s">
        <v>258</v>
      </c>
    </row>
    <row r="4" spans="1:4" ht="13.5">
      <c r="A4" s="73" t="s">
        <v>259</v>
      </c>
      <c r="B4" s="1110"/>
      <c r="C4" s="1110"/>
      <c r="D4" s="1124"/>
    </row>
    <row r="5" spans="1:5" ht="16.5" customHeight="1">
      <c r="A5" s="189">
        <v>22</v>
      </c>
      <c r="B5" s="190">
        <v>57</v>
      </c>
      <c r="C5" s="191">
        <v>51</v>
      </c>
      <c r="D5" s="378">
        <v>6</v>
      </c>
      <c r="E5" s="172"/>
    </row>
    <row r="6" spans="1:5" ht="16.5" customHeight="1">
      <c r="A6" s="189">
        <v>23</v>
      </c>
      <c r="B6" s="190">
        <v>56</v>
      </c>
      <c r="C6" s="191">
        <v>51</v>
      </c>
      <c r="D6" s="378">
        <v>5</v>
      </c>
      <c r="E6" s="172"/>
    </row>
    <row r="7" spans="1:5" ht="16.5" customHeight="1">
      <c r="A7" s="195">
        <v>24</v>
      </c>
      <c r="B7" s="196">
        <v>60</v>
      </c>
      <c r="C7" s="196">
        <v>52</v>
      </c>
      <c r="D7" s="379">
        <v>8</v>
      </c>
      <c r="E7" s="172"/>
    </row>
    <row r="8" spans="1:4" ht="12.75" customHeight="1">
      <c r="A8" s="186" t="s">
        <v>245</v>
      </c>
      <c r="B8" s="13"/>
      <c r="C8" s="13"/>
      <c r="D8" s="10" t="s">
        <v>250</v>
      </c>
    </row>
    <row r="13" spans="2:4" ht="13.5">
      <c r="B13" s="201"/>
      <c r="C13" s="201"/>
      <c r="D13" s="201"/>
    </row>
    <row r="14" spans="2:4" ht="13.5">
      <c r="B14" s="201"/>
      <c r="C14" s="201"/>
      <c r="D14" s="201"/>
    </row>
    <row r="15" spans="2:4" ht="13.5">
      <c r="B15" s="201"/>
      <c r="C15" s="201"/>
      <c r="D15" s="201"/>
    </row>
  </sheetData>
  <sheetProtection/>
  <mergeCells count="3"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7.59765625" style="0" customWidth="1"/>
    <col min="2" max="5" width="17.3984375" style="0" customWidth="1"/>
  </cols>
  <sheetData>
    <row r="1" spans="1:5" s="1" customFormat="1" ht="15" customHeight="1">
      <c r="A1" s="62" t="s">
        <v>860</v>
      </c>
      <c r="B1" s="61"/>
      <c r="C1" s="61"/>
      <c r="D1" s="61"/>
      <c r="E1" s="265"/>
    </row>
    <row r="2" spans="1:5" s="1" customFormat="1" ht="4.5" customHeight="1">
      <c r="A2" s="63"/>
      <c r="B2" s="61"/>
      <c r="C2" s="61"/>
      <c r="D2" s="61"/>
      <c r="E2" s="265"/>
    </row>
    <row r="3" spans="1:5" ht="15" customHeight="1" thickBot="1">
      <c r="A3" s="290" t="s">
        <v>321</v>
      </c>
      <c r="B3" s="8"/>
      <c r="C3" s="8"/>
      <c r="D3" s="8"/>
      <c r="E3" s="291" t="s">
        <v>322</v>
      </c>
    </row>
    <row r="4" spans="1:5" ht="14.25" thickTop="1">
      <c r="A4" s="292" t="s">
        <v>422</v>
      </c>
      <c r="B4" s="1089" t="s">
        <v>323</v>
      </c>
      <c r="C4" s="1089" t="s">
        <v>324</v>
      </c>
      <c r="D4" s="1091" t="s">
        <v>318</v>
      </c>
      <c r="E4" s="1092" t="s">
        <v>325</v>
      </c>
    </row>
    <row r="5" spans="1:5" ht="13.5">
      <c r="A5" s="293" t="s">
        <v>423</v>
      </c>
      <c r="B5" s="1090"/>
      <c r="C5" s="1090"/>
      <c r="D5" s="1090"/>
      <c r="E5" s="1093"/>
    </row>
    <row r="6" spans="1:5" ht="16.5" customHeight="1">
      <c r="A6" s="36">
        <v>23</v>
      </c>
      <c r="B6" s="294">
        <v>16674</v>
      </c>
      <c r="C6" s="295">
        <v>24795</v>
      </c>
      <c r="D6" s="296">
        <v>3.62</v>
      </c>
      <c r="E6" s="297">
        <v>202918</v>
      </c>
    </row>
    <row r="7" spans="1:5" ht="16.5" customHeight="1">
      <c r="A7" s="36">
        <v>24</v>
      </c>
      <c r="B7" s="294">
        <v>17573</v>
      </c>
      <c r="C7" s="294">
        <v>26020</v>
      </c>
      <c r="D7" s="298">
        <v>3.8</v>
      </c>
      <c r="E7" s="299">
        <v>214917</v>
      </c>
    </row>
    <row r="8" spans="1:5" ht="16.5" customHeight="1">
      <c r="A8" s="39">
        <v>25</v>
      </c>
      <c r="B8" s="300">
        <v>18230</v>
      </c>
      <c r="C8" s="300">
        <v>26295</v>
      </c>
      <c r="D8" s="301">
        <v>3.84</v>
      </c>
      <c r="E8" s="302">
        <v>222890</v>
      </c>
    </row>
    <row r="9" spans="1:5" ht="12.75" customHeight="1">
      <c r="A9" s="11" t="s">
        <v>326</v>
      </c>
      <c r="B9" s="11"/>
      <c r="C9" s="11"/>
      <c r="D9" s="11"/>
      <c r="E9" s="303" t="s">
        <v>424</v>
      </c>
    </row>
    <row r="10" spans="1:5" ht="13.5">
      <c r="A10" s="13"/>
      <c r="B10" s="13"/>
      <c r="C10" s="13"/>
      <c r="D10" s="13"/>
      <c r="E10" s="60"/>
    </row>
    <row r="11" spans="1:5" ht="13.5">
      <c r="A11" s="13"/>
      <c r="B11" s="13"/>
      <c r="C11" s="13"/>
      <c r="D11" s="13"/>
      <c r="E11" s="13"/>
    </row>
    <row r="12" spans="1:5" ht="13.5">
      <c r="A12" s="34"/>
      <c r="B12" s="34"/>
      <c r="C12" s="34"/>
      <c r="D12" s="13"/>
      <c r="E12" s="13"/>
    </row>
    <row r="13" spans="1:5" ht="13.5">
      <c r="A13" s="34"/>
      <c r="B13" s="34"/>
      <c r="C13" s="34"/>
      <c r="D13" s="13"/>
      <c r="E13" s="13"/>
    </row>
    <row r="14" spans="1:5" ht="13.5">
      <c r="A14" s="34"/>
      <c r="B14" s="34"/>
      <c r="C14" s="34"/>
      <c r="D14" s="13"/>
      <c r="E14" s="13"/>
    </row>
    <row r="15" spans="1:5" ht="13.5">
      <c r="A15" s="34"/>
      <c r="B15" s="47"/>
      <c r="C15" s="47"/>
      <c r="D15" s="13"/>
      <c r="E15" s="13"/>
    </row>
    <row r="16" spans="1:5" ht="13.5">
      <c r="A16" s="34"/>
      <c r="B16" s="34"/>
      <c r="C16" s="34"/>
      <c r="D16" s="13"/>
      <c r="E16" s="13"/>
    </row>
    <row r="17" spans="1:5" ht="13.5">
      <c r="A17" s="13"/>
      <c r="B17" s="13"/>
      <c r="C17" s="13"/>
      <c r="D17" s="13"/>
      <c r="E17" s="13"/>
    </row>
    <row r="18" spans="1:5" ht="13.5">
      <c r="A18" s="13"/>
      <c r="B18" s="13"/>
      <c r="C18" s="13"/>
      <c r="D18" s="13"/>
      <c r="E18" s="13"/>
    </row>
    <row r="19" spans="1:5" ht="13.5">
      <c r="A19" s="13"/>
      <c r="B19" s="13"/>
      <c r="C19" s="13"/>
      <c r="D19" s="13"/>
      <c r="E19" s="13"/>
    </row>
  </sheetData>
  <sheetProtection/>
  <mergeCells count="4">
    <mergeCell ref="B4:B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9.3984375" style="9" customWidth="1"/>
    <col min="2" max="11" width="7.69921875" style="9" customWidth="1"/>
    <col min="12" max="12" width="8.09765625" style="9" customWidth="1"/>
    <col min="13" max="16384" width="9" style="9" customWidth="1"/>
  </cols>
  <sheetData>
    <row r="1" spans="1:9" s="5" customFormat="1" ht="15" customHeight="1">
      <c r="A1" s="2" t="s">
        <v>13</v>
      </c>
      <c r="B1" s="4"/>
      <c r="C1" s="4"/>
      <c r="D1" s="4"/>
      <c r="E1" s="4"/>
      <c r="F1" s="4"/>
      <c r="G1" s="4"/>
      <c r="H1" s="4"/>
      <c r="I1" s="4"/>
    </row>
    <row r="2" spans="1:11" ht="9.75" customHeight="1" thickBot="1">
      <c r="A2" s="6"/>
      <c r="B2" s="8"/>
      <c r="C2" s="8"/>
      <c r="D2" s="8"/>
      <c r="E2" s="8"/>
      <c r="F2" s="8"/>
      <c r="G2" s="8"/>
      <c r="H2" s="8"/>
      <c r="I2" s="8"/>
      <c r="J2" s="7"/>
      <c r="K2" s="24" t="s">
        <v>20</v>
      </c>
    </row>
    <row r="3" spans="1:11" s="13" customFormat="1" ht="15.75" customHeight="1" thickTop="1">
      <c r="A3" s="10" t="s">
        <v>21</v>
      </c>
      <c r="B3" s="76" t="s">
        <v>14</v>
      </c>
      <c r="C3" s="43" t="s">
        <v>6</v>
      </c>
      <c r="D3" s="44"/>
      <c r="E3" s="44"/>
      <c r="F3" s="43" t="s">
        <v>15</v>
      </c>
      <c r="G3" s="44"/>
      <c r="H3" s="45"/>
      <c r="I3" s="44" t="s">
        <v>16</v>
      </c>
      <c r="J3" s="67"/>
      <c r="K3" s="67"/>
    </row>
    <row r="4" spans="1:11" s="13" customFormat="1" ht="15.75" customHeight="1">
      <c r="A4" s="12" t="s">
        <v>22</v>
      </c>
      <c r="B4" s="77" t="s">
        <v>17</v>
      </c>
      <c r="C4" s="53" t="s">
        <v>3</v>
      </c>
      <c r="D4" s="78" t="s">
        <v>18</v>
      </c>
      <c r="E4" s="53" t="s">
        <v>19</v>
      </c>
      <c r="F4" s="17" t="s">
        <v>3</v>
      </c>
      <c r="G4" s="78" t="s">
        <v>18</v>
      </c>
      <c r="H4" s="52" t="s">
        <v>19</v>
      </c>
      <c r="I4" s="53" t="s">
        <v>3</v>
      </c>
      <c r="J4" s="78" t="s">
        <v>18</v>
      </c>
      <c r="K4" s="53" t="s">
        <v>19</v>
      </c>
    </row>
    <row r="5" spans="1:11" s="14" customFormat="1" ht="16.5" customHeight="1">
      <c r="A5" s="47">
        <v>23</v>
      </c>
      <c r="B5" s="48">
        <v>24</v>
      </c>
      <c r="C5" s="79">
        <v>35</v>
      </c>
      <c r="D5" s="58" t="s">
        <v>0</v>
      </c>
      <c r="E5" s="80">
        <v>35</v>
      </c>
      <c r="F5" s="79">
        <v>22</v>
      </c>
      <c r="G5" s="58" t="s">
        <v>0</v>
      </c>
      <c r="H5" s="81">
        <v>22</v>
      </c>
      <c r="I5" s="79">
        <v>13</v>
      </c>
      <c r="J5" s="58" t="s">
        <v>0</v>
      </c>
      <c r="K5" s="79">
        <v>13</v>
      </c>
    </row>
    <row r="6" spans="1:11" s="14" customFormat="1" ht="16.5" customHeight="1">
      <c r="A6" s="36">
        <v>24</v>
      </c>
      <c r="B6" s="48">
        <v>24</v>
      </c>
      <c r="C6" s="80">
        <v>36</v>
      </c>
      <c r="D6" s="58" t="s">
        <v>23</v>
      </c>
      <c r="E6" s="80">
        <v>36</v>
      </c>
      <c r="F6" s="80">
        <v>22</v>
      </c>
      <c r="G6" s="58" t="s">
        <v>0</v>
      </c>
      <c r="H6" s="80">
        <v>22</v>
      </c>
      <c r="I6" s="80">
        <v>14</v>
      </c>
      <c r="J6" s="58" t="s">
        <v>23</v>
      </c>
      <c r="K6" s="95">
        <v>14</v>
      </c>
    </row>
    <row r="7" spans="1:11" s="14" customFormat="1" ht="16.5" customHeight="1">
      <c r="A7" s="39">
        <v>25</v>
      </c>
      <c r="B7" s="49">
        <v>24</v>
      </c>
      <c r="C7" s="83">
        <v>32</v>
      </c>
      <c r="D7" s="84" t="s">
        <v>126</v>
      </c>
      <c r="E7" s="83">
        <v>32</v>
      </c>
      <c r="F7" s="83">
        <v>21</v>
      </c>
      <c r="G7" s="84" t="s">
        <v>126</v>
      </c>
      <c r="H7" s="83">
        <v>21</v>
      </c>
      <c r="I7" s="83">
        <v>11</v>
      </c>
      <c r="J7" s="84" t="s">
        <v>126</v>
      </c>
      <c r="K7" s="85">
        <v>11</v>
      </c>
    </row>
    <row r="8" spans="1:11" s="11" customFormat="1" ht="12.75" customHeight="1">
      <c r="A8" s="11" t="s">
        <v>12</v>
      </c>
      <c r="K8" s="10"/>
    </row>
    <row r="9" s="11" customFormat="1" ht="13.5" customHeight="1"/>
    <row r="10" s="11" customFormat="1" ht="13.5" customHeight="1"/>
    <row r="11" s="11" customFormat="1" ht="13.5" customHeight="1"/>
    <row r="12" s="13" customFormat="1" ht="13.5" customHeight="1"/>
    <row r="13" s="13" customFormat="1" ht="13.5" customHeight="1"/>
    <row r="14" s="13" customFormat="1" ht="13.5" customHeight="1"/>
    <row r="15" s="13" customFormat="1" ht="13.5" customHeight="1"/>
    <row r="16" s="13" customFormat="1" ht="13.5" customHeight="1"/>
    <row r="17" s="13" customFormat="1" ht="13.5" customHeight="1"/>
    <row r="18" s="13" customFormat="1" ht="13.5" customHeight="1"/>
    <row r="19" s="13" customFormat="1" ht="13.5" customHeight="1"/>
    <row r="20" ht="19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2" style="9" customWidth="1"/>
    <col min="2" max="4" width="21.59765625" style="9" customWidth="1"/>
    <col min="5" max="16384" width="9" style="9" customWidth="1"/>
  </cols>
  <sheetData>
    <row r="1" spans="1:3" s="5" customFormat="1" ht="15" customHeight="1">
      <c r="A1" s="2" t="s">
        <v>5</v>
      </c>
      <c r="B1" s="4"/>
      <c r="C1" s="4"/>
    </row>
    <row r="2" spans="1:4" ht="9.75" customHeight="1" thickBot="1">
      <c r="A2" s="6"/>
      <c r="B2" s="8"/>
      <c r="C2" s="8"/>
      <c r="D2" s="75" t="s">
        <v>9</v>
      </c>
    </row>
    <row r="3" spans="1:4" s="13" customFormat="1" ht="15.75" customHeight="1" thickTop="1">
      <c r="A3" s="10" t="s">
        <v>891</v>
      </c>
      <c r="B3" s="1120" t="s">
        <v>892</v>
      </c>
      <c r="C3" s="1120" t="s">
        <v>7</v>
      </c>
      <c r="D3" s="1111" t="s">
        <v>8</v>
      </c>
    </row>
    <row r="4" spans="1:4" s="13" customFormat="1" ht="15.75" customHeight="1">
      <c r="A4" s="12" t="s">
        <v>11</v>
      </c>
      <c r="B4" s="1123"/>
      <c r="C4" s="1123"/>
      <c r="D4" s="1107"/>
    </row>
    <row r="5" spans="1:4" s="14" customFormat="1" ht="16.5" customHeight="1">
      <c r="A5" s="59">
        <v>23</v>
      </c>
      <c r="B5" s="68">
        <f>IF(ISBLANK(C5),"",SUM(C5:D5))</f>
        <v>73</v>
      </c>
      <c r="C5" s="19">
        <v>18</v>
      </c>
      <c r="D5" s="69">
        <v>55</v>
      </c>
    </row>
    <row r="6" spans="1:4" s="14" customFormat="1" ht="16.5" customHeight="1">
      <c r="A6" s="18">
        <v>24</v>
      </c>
      <c r="B6" s="68">
        <v>77</v>
      </c>
      <c r="C6" s="19">
        <v>19</v>
      </c>
      <c r="D6" s="20">
        <v>58</v>
      </c>
    </row>
    <row r="7" spans="1:4" s="14" customFormat="1" ht="16.5" customHeight="1">
      <c r="A7" s="21">
        <v>25</v>
      </c>
      <c r="B7" s="70">
        <v>77</v>
      </c>
      <c r="C7" s="22">
        <v>18</v>
      </c>
      <c r="D7" s="23">
        <v>59</v>
      </c>
    </row>
    <row r="8" s="11" customFormat="1" ht="12.75" customHeight="1">
      <c r="A8" s="11" t="s">
        <v>12</v>
      </c>
    </row>
    <row r="9" s="11" customFormat="1" ht="13.5" customHeight="1"/>
    <row r="10" s="11" customFormat="1" ht="13.5" customHeight="1"/>
    <row r="11" s="11" customFormat="1" ht="13.5" customHeight="1"/>
    <row r="12" s="11" customFormat="1" ht="13.5" customHeight="1"/>
    <row r="13" s="11" customFormat="1" ht="13.5" customHeight="1"/>
    <row r="14" s="13" customFormat="1" ht="13.5" customHeight="1"/>
    <row r="15" s="13" customFormat="1" ht="13.5" customHeight="1"/>
    <row r="16" s="13" customFormat="1" ht="13.5" customHeight="1"/>
    <row r="17" s="13" customFormat="1" ht="13.5" customHeight="1"/>
    <row r="18" s="13" customFormat="1" ht="13.5" customHeight="1"/>
    <row r="19" s="13" customFormat="1" ht="13.5" customHeight="1"/>
    <row r="20" s="13" customFormat="1" ht="13.5" customHeight="1"/>
    <row r="21" s="13" customFormat="1" ht="13.5" customHeight="1"/>
    <row r="22" ht="19.5" customHeight="1"/>
  </sheetData>
  <sheetProtection/>
  <mergeCells count="3"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"/>
    </sheetView>
  </sheetViews>
  <sheetFormatPr defaultColWidth="11.09765625" defaultRowHeight="14.25"/>
  <cols>
    <col min="1" max="1" width="12.8984375" style="412" customWidth="1"/>
    <col min="2" max="7" width="12.3984375" style="412" customWidth="1"/>
    <col min="8" max="16384" width="11.09765625" style="412" customWidth="1"/>
  </cols>
  <sheetData>
    <row r="1" spans="1:3" ht="15" customHeight="1">
      <c r="A1" s="71" t="s">
        <v>461</v>
      </c>
      <c r="B1" s="413"/>
      <c r="C1" s="413"/>
    </row>
    <row r="2" spans="1:7" ht="9.75" customHeight="1" thickBot="1">
      <c r="A2" s="202"/>
      <c r="B2" s="414"/>
      <c r="C2" s="414"/>
      <c r="D2" s="414"/>
      <c r="E2" s="414"/>
      <c r="F2" s="414"/>
      <c r="G2" s="159" t="s">
        <v>260</v>
      </c>
    </row>
    <row r="3" spans="1:7" ht="15" customHeight="1" thickTop="1">
      <c r="A3" s="25" t="s">
        <v>462</v>
      </c>
      <c r="B3" s="66" t="s">
        <v>893</v>
      </c>
      <c r="C3" s="72"/>
      <c r="D3" s="1136" t="s">
        <v>261</v>
      </c>
      <c r="E3" s="1138"/>
      <c r="F3" s="1136" t="s">
        <v>262</v>
      </c>
      <c r="G3" s="1137"/>
    </row>
    <row r="4" spans="1:7" ht="15" customHeight="1">
      <c r="A4" s="73" t="s">
        <v>463</v>
      </c>
      <c r="B4" s="17" t="s">
        <v>263</v>
      </c>
      <c r="C4" s="16" t="s">
        <v>264</v>
      </c>
      <c r="D4" s="53" t="s">
        <v>265</v>
      </c>
      <c r="E4" s="17" t="s">
        <v>264</v>
      </c>
      <c r="F4" s="17" t="s">
        <v>266</v>
      </c>
      <c r="G4" s="17" t="s">
        <v>264</v>
      </c>
    </row>
    <row r="5" spans="1:7" ht="16.5" customHeight="1">
      <c r="A5" s="36">
        <v>23</v>
      </c>
      <c r="B5" s="20">
        <v>30</v>
      </c>
      <c r="C5" s="19">
        <v>16</v>
      </c>
      <c r="D5" s="74">
        <v>33</v>
      </c>
      <c r="E5" s="32">
        <v>63</v>
      </c>
      <c r="F5" s="32">
        <v>20</v>
      </c>
      <c r="G5" s="32">
        <v>21</v>
      </c>
    </row>
    <row r="6" spans="1:7" ht="16.5" customHeight="1">
      <c r="A6" s="36">
        <v>24</v>
      </c>
      <c r="B6" s="19">
        <v>30</v>
      </c>
      <c r="C6" s="19">
        <v>18</v>
      </c>
      <c r="D6" s="28">
        <v>33</v>
      </c>
      <c r="E6" s="28">
        <v>53</v>
      </c>
      <c r="F6" s="28">
        <v>20</v>
      </c>
      <c r="G6" s="32">
        <v>19</v>
      </c>
    </row>
    <row r="7" spans="1:7" ht="16.5" customHeight="1">
      <c r="A7" s="39">
        <v>25</v>
      </c>
      <c r="B7" s="22">
        <v>30</v>
      </c>
      <c r="C7" s="22">
        <v>11</v>
      </c>
      <c r="D7" s="30">
        <v>33</v>
      </c>
      <c r="E7" s="30">
        <v>60</v>
      </c>
      <c r="F7" s="30">
        <v>20</v>
      </c>
      <c r="G7" s="33">
        <v>22</v>
      </c>
    </row>
    <row r="8" spans="1:7" ht="12.75" customHeight="1">
      <c r="A8" s="11" t="s">
        <v>464</v>
      </c>
      <c r="G8" s="10" t="s">
        <v>465</v>
      </c>
    </row>
    <row r="11" spans="1:7" ht="13.5">
      <c r="A11" s="203"/>
      <c r="B11" s="415"/>
      <c r="C11" s="415"/>
      <c r="D11" s="415"/>
      <c r="E11" s="415"/>
      <c r="F11" s="415"/>
      <c r="G11" s="415"/>
    </row>
    <row r="12" spans="1:7" ht="13.5">
      <c r="A12" s="415"/>
      <c r="B12" s="415"/>
      <c r="C12" s="415"/>
      <c r="D12" s="415"/>
      <c r="E12" s="415"/>
      <c r="F12" s="415"/>
      <c r="G12" s="415"/>
    </row>
    <row r="13" spans="1:7" ht="13.5">
      <c r="A13" s="415"/>
      <c r="B13" s="415"/>
      <c r="C13" s="415"/>
      <c r="D13" s="415"/>
      <c r="E13" s="415"/>
      <c r="F13" s="415"/>
      <c r="G13" s="415"/>
    </row>
    <row r="14" spans="1:7" ht="13.5">
      <c r="A14" s="204"/>
      <c r="B14" s="416"/>
      <c r="C14" s="416"/>
      <c r="D14" s="416"/>
      <c r="E14" s="416"/>
      <c r="F14" s="416"/>
      <c r="G14" s="416"/>
    </row>
    <row r="15" spans="1:7" ht="13.5">
      <c r="A15" s="205"/>
      <c r="B15" s="47"/>
      <c r="C15" s="206"/>
      <c r="D15" s="206"/>
      <c r="E15" s="47"/>
      <c r="F15" s="206"/>
      <c r="G15" s="206"/>
    </row>
    <row r="16" spans="1:7" ht="13.5">
      <c r="A16" s="34"/>
      <c r="B16" s="207"/>
      <c r="C16" s="207"/>
      <c r="D16" s="207"/>
      <c r="E16" s="207"/>
      <c r="F16" s="207"/>
      <c r="G16" s="207"/>
    </row>
    <row r="17" spans="1:7" ht="13.5">
      <c r="A17" s="47"/>
      <c r="B17" s="74"/>
      <c r="C17" s="74"/>
      <c r="D17" s="74"/>
      <c r="E17" s="74"/>
      <c r="F17" s="74"/>
      <c r="G17" s="74"/>
    </row>
    <row r="18" spans="1:7" ht="13.5">
      <c r="A18" s="47"/>
      <c r="B18" s="74"/>
      <c r="C18" s="74"/>
      <c r="D18" s="74"/>
      <c r="E18" s="74"/>
      <c r="F18" s="74"/>
      <c r="G18" s="74"/>
    </row>
    <row r="19" spans="1:7" ht="13.5">
      <c r="A19" s="208"/>
      <c r="B19" s="209"/>
      <c r="C19" s="209"/>
      <c r="D19" s="209"/>
      <c r="E19" s="209"/>
      <c r="F19" s="209"/>
      <c r="G19" s="209"/>
    </row>
    <row r="20" spans="1:7" ht="13.5">
      <c r="A20" s="186"/>
      <c r="B20" s="186"/>
      <c r="C20" s="186"/>
      <c r="D20" s="186"/>
      <c r="E20" s="186"/>
      <c r="F20" s="186"/>
      <c r="G20" s="186"/>
    </row>
    <row r="23" ht="13.5">
      <c r="A23" s="203"/>
    </row>
    <row r="26" ht="13.5">
      <c r="A26" s="210"/>
    </row>
    <row r="27" spans="1:7" ht="13.5">
      <c r="A27" s="211"/>
      <c r="B27" s="206"/>
      <c r="C27" s="206"/>
      <c r="D27" s="206"/>
      <c r="E27" s="206"/>
      <c r="F27" s="206"/>
      <c r="G27" s="206"/>
    </row>
    <row r="28" spans="1:7" ht="13.5">
      <c r="A28" s="34"/>
      <c r="B28" s="47"/>
      <c r="C28" s="47"/>
      <c r="D28" s="47"/>
      <c r="E28" s="47"/>
      <c r="F28" s="47"/>
      <c r="G28" s="47"/>
    </row>
    <row r="29" spans="1:7" ht="13.5">
      <c r="A29" s="47"/>
      <c r="B29" s="212"/>
      <c r="C29" s="212"/>
      <c r="D29" s="212"/>
      <c r="E29" s="212"/>
      <c r="F29" s="212"/>
      <c r="G29" s="74"/>
    </row>
    <row r="30" spans="1:7" ht="13.5">
      <c r="A30" s="47"/>
      <c r="B30" s="213"/>
      <c r="C30" s="213"/>
      <c r="D30" s="213"/>
      <c r="E30" s="212"/>
      <c r="F30" s="212"/>
      <c r="G30" s="74"/>
    </row>
    <row r="31" spans="1:7" ht="13.5">
      <c r="A31" s="208"/>
      <c r="B31" s="214"/>
      <c r="C31" s="214"/>
      <c r="D31" s="214"/>
      <c r="E31" s="215"/>
      <c r="F31" s="215"/>
      <c r="G31" s="209"/>
    </row>
    <row r="32" ht="13.5">
      <c r="A32" s="11"/>
    </row>
  </sheetData>
  <sheetProtection/>
  <mergeCells count="2"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8" width="10.8984375" style="1" customWidth="1"/>
    <col min="9" max="16384" width="9" style="1" customWidth="1"/>
  </cols>
  <sheetData>
    <row r="1" spans="1:9" s="5" customFormat="1" ht="15" customHeight="1">
      <c r="A1" s="2" t="s">
        <v>285</v>
      </c>
      <c r="B1" s="4"/>
      <c r="C1" s="4"/>
      <c r="D1" s="4"/>
      <c r="E1" s="4"/>
      <c r="F1" s="4"/>
      <c r="G1" s="4"/>
      <c r="H1" s="173"/>
      <c r="I1" s="4"/>
    </row>
    <row r="2" spans="1:9" ht="9.75" customHeight="1" thickBot="1">
      <c r="A2" s="6"/>
      <c r="B2" s="8"/>
      <c r="C2" s="8"/>
      <c r="D2" s="8"/>
      <c r="E2" s="8"/>
      <c r="F2" s="8"/>
      <c r="G2" s="8"/>
      <c r="H2" s="159"/>
      <c r="I2" s="172"/>
    </row>
    <row r="3" spans="1:9" ht="15" customHeight="1" thickTop="1">
      <c r="A3" s="25" t="s">
        <v>286</v>
      </c>
      <c r="B3" s="216" t="s">
        <v>267</v>
      </c>
      <c r="C3" s="1136" t="s">
        <v>268</v>
      </c>
      <c r="D3" s="1137"/>
      <c r="E3" s="1137"/>
      <c r="F3" s="1137"/>
      <c r="G3" s="1137"/>
      <c r="H3" s="1137"/>
      <c r="I3" s="172"/>
    </row>
    <row r="4" spans="1:9" ht="15" customHeight="1">
      <c r="A4" s="174" t="s">
        <v>249</v>
      </c>
      <c r="B4" s="162" t="s">
        <v>269</v>
      </c>
      <c r="C4" s="17" t="s">
        <v>270</v>
      </c>
      <c r="D4" s="16" t="s">
        <v>271</v>
      </c>
      <c r="E4" s="53" t="s">
        <v>272</v>
      </c>
      <c r="F4" s="17" t="s">
        <v>273</v>
      </c>
      <c r="G4" s="17" t="s">
        <v>274</v>
      </c>
      <c r="H4" s="17" t="s">
        <v>275</v>
      </c>
      <c r="I4" s="172"/>
    </row>
    <row r="5" spans="1:9" ht="16.5" customHeight="1">
      <c r="A5" s="36">
        <v>22</v>
      </c>
      <c r="B5" s="165">
        <v>30</v>
      </c>
      <c r="C5" s="48">
        <v>49</v>
      </c>
      <c r="D5" s="217" t="s">
        <v>0</v>
      </c>
      <c r="E5" s="165">
        <v>10</v>
      </c>
      <c r="F5" s="48">
        <v>19</v>
      </c>
      <c r="G5" s="163">
        <v>12</v>
      </c>
      <c r="H5" s="165">
        <v>8</v>
      </c>
      <c r="I5" s="172"/>
    </row>
    <row r="6" spans="1:9" ht="16.5" customHeight="1">
      <c r="A6" s="36">
        <v>23</v>
      </c>
      <c r="B6" s="48">
        <v>30</v>
      </c>
      <c r="C6" s="48">
        <v>43</v>
      </c>
      <c r="D6" s="217" t="s">
        <v>0</v>
      </c>
      <c r="E6" s="48">
        <v>9</v>
      </c>
      <c r="F6" s="48">
        <v>14</v>
      </c>
      <c r="G6" s="48">
        <v>9</v>
      </c>
      <c r="H6" s="165">
        <v>11</v>
      </c>
      <c r="I6" s="172"/>
    </row>
    <row r="7" spans="1:9" ht="16.5" customHeight="1">
      <c r="A7" s="39">
        <v>24</v>
      </c>
      <c r="B7" s="49">
        <v>30</v>
      </c>
      <c r="C7" s="49">
        <v>43</v>
      </c>
      <c r="D7" s="49">
        <v>0</v>
      </c>
      <c r="E7" s="49">
        <v>8</v>
      </c>
      <c r="F7" s="49">
        <v>11</v>
      </c>
      <c r="G7" s="49">
        <v>14</v>
      </c>
      <c r="H7" s="166">
        <v>10</v>
      </c>
      <c r="I7" s="172"/>
    </row>
    <row r="8" spans="1:9" ht="12.75" customHeight="1">
      <c r="A8" s="11" t="s">
        <v>276</v>
      </c>
      <c r="B8" s="11"/>
      <c r="C8" s="11"/>
      <c r="D8" s="11"/>
      <c r="E8" s="11"/>
      <c r="F8" s="11"/>
      <c r="G8" s="11"/>
      <c r="H8" s="10" t="s">
        <v>277</v>
      </c>
      <c r="I8" s="172"/>
    </row>
    <row r="9" ht="13.5">
      <c r="I9" s="172"/>
    </row>
  </sheetData>
  <sheetProtection/>
  <mergeCells count="1">
    <mergeCell ref="C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9.3984375" style="1" customWidth="1"/>
    <col min="2" max="10" width="8.59765625" style="1" customWidth="1"/>
    <col min="11" max="16384" width="9" style="1" customWidth="1"/>
  </cols>
  <sheetData>
    <row r="1" s="5" customFormat="1" ht="15" customHeight="1">
      <c r="A1" s="62" t="s">
        <v>278</v>
      </c>
    </row>
    <row r="2" ht="9.75" customHeight="1" thickBot="1">
      <c r="A2" s="218"/>
    </row>
    <row r="3" spans="1:10" ht="15.75" customHeight="1" thickTop="1">
      <c r="A3" s="65" t="s">
        <v>140</v>
      </c>
      <c r="B3" s="66" t="s">
        <v>377</v>
      </c>
      <c r="C3" s="67"/>
      <c r="D3" s="67"/>
      <c r="E3" s="66" t="s">
        <v>378</v>
      </c>
      <c r="F3" s="67"/>
      <c r="G3" s="67"/>
      <c r="H3" s="66" t="s">
        <v>379</v>
      </c>
      <c r="I3" s="67"/>
      <c r="J3" s="67"/>
    </row>
    <row r="4" spans="1:10" ht="15.75" customHeight="1">
      <c r="A4" s="54" t="s">
        <v>279</v>
      </c>
      <c r="B4" s="16" t="s">
        <v>280</v>
      </c>
      <c r="C4" s="16" t="s">
        <v>281</v>
      </c>
      <c r="D4" s="17" t="s">
        <v>282</v>
      </c>
      <c r="E4" s="16" t="s">
        <v>280</v>
      </c>
      <c r="F4" s="17" t="s">
        <v>281</v>
      </c>
      <c r="G4" s="17" t="s">
        <v>282</v>
      </c>
      <c r="H4" s="17" t="s">
        <v>280</v>
      </c>
      <c r="I4" s="16" t="s">
        <v>281</v>
      </c>
      <c r="J4" s="17" t="s">
        <v>283</v>
      </c>
    </row>
    <row r="5" spans="1:10" ht="16.5" customHeight="1">
      <c r="A5" s="36">
        <v>22</v>
      </c>
      <c r="B5" s="68">
        <v>5057</v>
      </c>
      <c r="C5" s="68">
        <v>801</v>
      </c>
      <c r="D5" s="69">
        <v>4256</v>
      </c>
      <c r="E5" s="68">
        <v>4503</v>
      </c>
      <c r="F5" s="68">
        <v>116</v>
      </c>
      <c r="G5" s="69">
        <v>4387</v>
      </c>
      <c r="H5" s="68">
        <v>937</v>
      </c>
      <c r="I5" s="29">
        <v>473</v>
      </c>
      <c r="J5" s="183">
        <v>464</v>
      </c>
    </row>
    <row r="6" spans="1:10" ht="16.5" customHeight="1">
      <c r="A6" s="36">
        <v>23</v>
      </c>
      <c r="B6" s="68">
        <v>5174</v>
      </c>
      <c r="C6" s="68">
        <v>815</v>
      </c>
      <c r="D6" s="19">
        <v>4359</v>
      </c>
      <c r="E6" s="68">
        <v>5366</v>
      </c>
      <c r="F6" s="68">
        <v>124</v>
      </c>
      <c r="G6" s="19">
        <v>5242</v>
      </c>
      <c r="H6" s="68">
        <v>1200</v>
      </c>
      <c r="I6" s="29">
        <v>548</v>
      </c>
      <c r="J6" s="183">
        <v>652</v>
      </c>
    </row>
    <row r="7" spans="1:10" ht="16.5" customHeight="1">
      <c r="A7" s="39">
        <v>24</v>
      </c>
      <c r="B7" s="70">
        <v>5782</v>
      </c>
      <c r="C7" s="70">
        <v>826</v>
      </c>
      <c r="D7" s="22">
        <v>4956</v>
      </c>
      <c r="E7" s="70">
        <v>6168</v>
      </c>
      <c r="F7" s="70">
        <v>141</v>
      </c>
      <c r="G7" s="22">
        <v>6027</v>
      </c>
      <c r="H7" s="70">
        <v>1292</v>
      </c>
      <c r="I7" s="31">
        <v>673</v>
      </c>
      <c r="J7" s="185">
        <v>619</v>
      </c>
    </row>
    <row r="8" spans="1:10" ht="12.75" customHeight="1">
      <c r="A8" s="11" t="s">
        <v>284</v>
      </c>
      <c r="J8" s="10" t="s">
        <v>460</v>
      </c>
    </row>
    <row r="9" ht="13.5">
      <c r="J9" s="10" t="s">
        <v>459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9.3984375" style="1" customWidth="1"/>
    <col min="2" max="2" width="10.09765625" style="1" customWidth="1"/>
    <col min="3" max="3" width="10.59765625" style="1" customWidth="1"/>
    <col min="4" max="6" width="8.59765625" style="1" customWidth="1"/>
    <col min="7" max="8" width="10.59765625" style="1" customWidth="1"/>
    <col min="9" max="9" width="9.59765625" style="1" customWidth="1"/>
    <col min="10" max="16384" width="9" style="1" customWidth="1"/>
  </cols>
  <sheetData>
    <row r="1" spans="1:10" s="5" customFormat="1" ht="15" customHeight="1">
      <c r="A1" s="419" t="s">
        <v>481</v>
      </c>
      <c r="B1" s="420"/>
      <c r="C1" s="420"/>
      <c r="D1" s="420"/>
      <c r="E1" s="420"/>
      <c r="F1" s="420"/>
      <c r="G1" s="420"/>
      <c r="H1" s="420"/>
      <c r="J1" s="421"/>
    </row>
    <row r="2" spans="1:10" ht="12.75" customHeight="1" thickBot="1">
      <c r="A2" s="422"/>
      <c r="B2" s="423"/>
      <c r="C2" s="423"/>
      <c r="D2" s="423"/>
      <c r="E2" s="423"/>
      <c r="F2" s="423"/>
      <c r="G2" s="423"/>
      <c r="H2" s="423"/>
      <c r="I2" s="424" t="s">
        <v>482</v>
      </c>
      <c r="J2" s="170"/>
    </row>
    <row r="3" spans="1:9" ht="15" customHeight="1" thickTop="1">
      <c r="A3" s="425" t="s">
        <v>483</v>
      </c>
      <c r="B3" s="1176" t="s">
        <v>484</v>
      </c>
      <c r="C3" s="426" t="s">
        <v>468</v>
      </c>
      <c r="D3" s="427"/>
      <c r="E3" s="427"/>
      <c r="F3" s="427"/>
      <c r="G3" s="427"/>
      <c r="H3" s="428"/>
      <c r="I3" s="1178" t="s">
        <v>485</v>
      </c>
    </row>
    <row r="4" spans="1:10" ht="15" customHeight="1">
      <c r="A4" s="429" t="s">
        <v>486</v>
      </c>
      <c r="B4" s="1177"/>
      <c r="C4" s="430" t="s">
        <v>487</v>
      </c>
      <c r="D4" s="431" t="s">
        <v>488</v>
      </c>
      <c r="E4" s="430" t="s">
        <v>489</v>
      </c>
      <c r="F4" s="431" t="s">
        <v>490</v>
      </c>
      <c r="G4" s="430" t="s">
        <v>491</v>
      </c>
      <c r="H4" s="432" t="s">
        <v>492</v>
      </c>
      <c r="I4" s="1179"/>
      <c r="J4" s="170"/>
    </row>
    <row r="5" spans="1:10" ht="16.5" customHeight="1">
      <c r="A5" s="433">
        <v>23</v>
      </c>
      <c r="B5" s="434" t="s">
        <v>493</v>
      </c>
      <c r="C5" s="434" t="s">
        <v>494</v>
      </c>
      <c r="D5" s="435">
        <v>269</v>
      </c>
      <c r="E5" s="434" t="s">
        <v>495</v>
      </c>
      <c r="F5" s="435" t="s">
        <v>496</v>
      </c>
      <c r="G5" s="434" t="s">
        <v>497</v>
      </c>
      <c r="H5" s="436">
        <v>2291</v>
      </c>
      <c r="I5" s="437" t="s">
        <v>498</v>
      </c>
      <c r="J5" s="170"/>
    </row>
    <row r="6" spans="1:10" ht="16.5" customHeight="1">
      <c r="A6" s="433">
        <v>24</v>
      </c>
      <c r="B6" s="434" t="s">
        <v>499</v>
      </c>
      <c r="C6" s="434" t="s">
        <v>500</v>
      </c>
      <c r="D6" s="434">
        <v>264</v>
      </c>
      <c r="E6" s="434" t="s">
        <v>501</v>
      </c>
      <c r="F6" s="434" t="s">
        <v>502</v>
      </c>
      <c r="G6" s="434" t="s">
        <v>503</v>
      </c>
      <c r="H6" s="434" t="s">
        <v>504</v>
      </c>
      <c r="I6" s="437" t="s">
        <v>505</v>
      </c>
      <c r="J6" s="170"/>
    </row>
    <row r="7" spans="1:10" ht="16.5" customHeight="1">
      <c r="A7" s="438">
        <v>25</v>
      </c>
      <c r="B7" s="439" t="s">
        <v>499</v>
      </c>
      <c r="C7" s="439" t="s">
        <v>506</v>
      </c>
      <c r="D7" s="439" t="s">
        <v>507</v>
      </c>
      <c r="E7" s="439" t="s">
        <v>508</v>
      </c>
      <c r="F7" s="439" t="s">
        <v>509</v>
      </c>
      <c r="G7" s="439" t="s">
        <v>510</v>
      </c>
      <c r="H7" s="439" t="s">
        <v>511</v>
      </c>
      <c r="I7" s="440" t="s">
        <v>512</v>
      </c>
      <c r="J7" s="170"/>
    </row>
    <row r="8" spans="1:10" s="9" customFormat="1" ht="13.5" customHeight="1">
      <c r="A8" s="441" t="s">
        <v>513</v>
      </c>
      <c r="B8" s="441"/>
      <c r="E8" s="442"/>
      <c r="F8" s="442"/>
      <c r="G8" s="442"/>
      <c r="H8" s="442"/>
      <c r="I8" s="1040" t="s">
        <v>898</v>
      </c>
      <c r="J8" s="155"/>
    </row>
    <row r="9" spans="3:9" s="334" customFormat="1" ht="13.5" customHeight="1">
      <c r="C9" s="443"/>
      <c r="I9" s="349" t="s">
        <v>894</v>
      </c>
    </row>
    <row r="10" spans="3:9" s="334" customFormat="1" ht="13.5" customHeight="1">
      <c r="C10" s="443"/>
      <c r="I10" s="1039" t="s">
        <v>897</v>
      </c>
    </row>
    <row r="11" s="334" customFormat="1" ht="13.5" customHeight="1">
      <c r="I11" s="1039" t="s">
        <v>895</v>
      </c>
    </row>
    <row r="12" s="334" customFormat="1" ht="13.5" customHeight="1">
      <c r="I12" s="1039" t="s">
        <v>896</v>
      </c>
    </row>
    <row r="13" s="334" customFormat="1" ht="13.5" customHeight="1">
      <c r="I13" s="1039" t="s">
        <v>899</v>
      </c>
    </row>
    <row r="14" s="334" customFormat="1" ht="13.5" customHeight="1">
      <c r="I14" s="1039" t="s">
        <v>900</v>
      </c>
    </row>
    <row r="18" ht="13.5">
      <c r="I18" s="349"/>
    </row>
    <row r="21" ht="13.5">
      <c r="C21" s="443"/>
    </row>
    <row r="22" ht="13.5">
      <c r="C22" s="443"/>
    </row>
    <row r="23" ht="13.5">
      <c r="C23" s="443"/>
    </row>
    <row r="24" ht="13.5">
      <c r="C24" s="443"/>
    </row>
    <row r="25" ht="13.5">
      <c r="C25" s="443"/>
    </row>
  </sheetData>
  <sheetProtection/>
  <mergeCells count="2">
    <mergeCell ref="B3:B4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0" style="446" customWidth="1"/>
    <col min="2" max="9" width="9.59765625" style="446" customWidth="1"/>
    <col min="10" max="16384" width="9" style="446" customWidth="1"/>
  </cols>
  <sheetData>
    <row r="1" spans="1:7" ht="15" customHeight="1">
      <c r="A1" s="444" t="s">
        <v>514</v>
      </c>
      <c r="B1" s="445"/>
      <c r="C1" s="445"/>
      <c r="D1" s="445"/>
      <c r="E1" s="445"/>
      <c r="F1" s="445"/>
      <c r="G1" s="445"/>
    </row>
    <row r="2" spans="1:9" ht="12.75" customHeight="1" thickBot="1">
      <c r="A2" s="447"/>
      <c r="B2" s="448"/>
      <c r="C2" s="448"/>
      <c r="D2" s="448"/>
      <c r="E2" s="448"/>
      <c r="F2" s="448"/>
      <c r="G2" s="448"/>
      <c r="H2" s="449"/>
      <c r="I2" s="450" t="s">
        <v>515</v>
      </c>
    </row>
    <row r="3" spans="1:9" ht="15" customHeight="1" thickTop="1">
      <c r="A3" s="451" t="s">
        <v>381</v>
      </c>
      <c r="B3" s="1180" t="s">
        <v>516</v>
      </c>
      <c r="C3" s="452" t="s">
        <v>468</v>
      </c>
      <c r="D3" s="453"/>
      <c r="E3" s="453"/>
      <c r="F3" s="453"/>
      <c r="G3" s="453"/>
      <c r="H3" s="453"/>
      <c r="I3" s="1182" t="s">
        <v>517</v>
      </c>
    </row>
    <row r="4" spans="1:9" ht="15" customHeight="1">
      <c r="A4" s="454" t="s">
        <v>518</v>
      </c>
      <c r="B4" s="1181"/>
      <c r="C4" s="455" t="s">
        <v>519</v>
      </c>
      <c r="D4" s="456" t="s">
        <v>488</v>
      </c>
      <c r="E4" s="455" t="s">
        <v>520</v>
      </c>
      <c r="F4" s="456" t="s">
        <v>521</v>
      </c>
      <c r="G4" s="455" t="s">
        <v>522</v>
      </c>
      <c r="H4" s="456" t="s">
        <v>523</v>
      </c>
      <c r="I4" s="1183"/>
    </row>
    <row r="5" spans="1:9" ht="16.5" customHeight="1">
      <c r="A5" s="457">
        <v>23</v>
      </c>
      <c r="B5" s="458">
        <v>36</v>
      </c>
      <c r="C5" s="458">
        <v>3388</v>
      </c>
      <c r="D5" s="458">
        <v>229</v>
      </c>
      <c r="E5" s="458">
        <v>473</v>
      </c>
      <c r="F5" s="458">
        <v>618</v>
      </c>
      <c r="G5" s="458">
        <v>696</v>
      </c>
      <c r="H5" s="458">
        <v>1372</v>
      </c>
      <c r="I5" s="459">
        <v>705</v>
      </c>
    </row>
    <row r="6" spans="1:9" ht="16.5" customHeight="1">
      <c r="A6" s="457">
        <v>24</v>
      </c>
      <c r="B6" s="458">
        <v>37</v>
      </c>
      <c r="C6" s="458">
        <v>3574</v>
      </c>
      <c r="D6" s="460">
        <v>245</v>
      </c>
      <c r="E6" s="458">
        <v>492</v>
      </c>
      <c r="F6" s="460">
        <v>646</v>
      </c>
      <c r="G6" s="458">
        <v>729</v>
      </c>
      <c r="H6" s="460">
        <v>1462</v>
      </c>
      <c r="I6" s="459">
        <v>687</v>
      </c>
    </row>
    <row r="7" spans="1:9" ht="16.5" customHeight="1">
      <c r="A7" s="461">
        <v>25</v>
      </c>
      <c r="B7" s="462">
        <v>40</v>
      </c>
      <c r="C7" s="462">
        <v>3839</v>
      </c>
      <c r="D7" s="463">
        <v>279</v>
      </c>
      <c r="E7" s="462">
        <v>536</v>
      </c>
      <c r="F7" s="463">
        <v>676</v>
      </c>
      <c r="G7" s="462">
        <v>796</v>
      </c>
      <c r="H7" s="463">
        <v>1552</v>
      </c>
      <c r="I7" s="464">
        <v>720</v>
      </c>
    </row>
    <row r="8" spans="1:9" ht="12.75" customHeight="1">
      <c r="A8" s="465" t="s">
        <v>513</v>
      </c>
      <c r="B8" s="465"/>
      <c r="C8" s="465"/>
      <c r="D8" s="465"/>
      <c r="E8" s="465"/>
      <c r="F8" s="465"/>
      <c r="G8" s="466"/>
      <c r="I8" s="467" t="s">
        <v>469</v>
      </c>
    </row>
    <row r="12" ht="13.5">
      <c r="C12" s="468"/>
    </row>
  </sheetData>
  <sheetProtection/>
  <mergeCells count="2">
    <mergeCell ref="B3:B4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1" style="446" customWidth="1"/>
    <col min="2" max="8" width="10.8984375" style="446" customWidth="1"/>
    <col min="9" max="16384" width="9" style="446" customWidth="1"/>
  </cols>
  <sheetData>
    <row r="1" spans="1:8" s="471" customFormat="1" ht="15" customHeight="1">
      <c r="A1" s="469" t="s">
        <v>524</v>
      </c>
      <c r="B1" s="469"/>
      <c r="C1" s="469"/>
      <c r="D1" s="469"/>
      <c r="E1" s="469"/>
      <c r="F1" s="469"/>
      <c r="G1" s="469"/>
      <c r="H1" s="470"/>
    </row>
    <row r="2" spans="1:8" ht="12.75" customHeight="1" thickBot="1">
      <c r="A2" s="472"/>
      <c r="B2" s="473"/>
      <c r="C2" s="473"/>
      <c r="D2" s="473"/>
      <c r="E2" s="473"/>
      <c r="F2" s="473"/>
      <c r="G2" s="473"/>
      <c r="H2" s="474" t="s">
        <v>470</v>
      </c>
    </row>
    <row r="3" spans="1:8" ht="15" customHeight="1" thickTop="1">
      <c r="A3" s="475" t="s">
        <v>525</v>
      </c>
      <c r="B3" s="1184" t="s">
        <v>526</v>
      </c>
      <c r="C3" s="1184" t="s">
        <v>487</v>
      </c>
      <c r="D3" s="1184" t="s">
        <v>471</v>
      </c>
      <c r="E3" s="1184" t="s">
        <v>472</v>
      </c>
      <c r="F3" s="1184" t="s">
        <v>473</v>
      </c>
      <c r="G3" s="1184" t="s">
        <v>474</v>
      </c>
      <c r="H3" s="1186" t="s">
        <v>475</v>
      </c>
    </row>
    <row r="4" spans="1:8" ht="15" customHeight="1">
      <c r="A4" s="476" t="s">
        <v>518</v>
      </c>
      <c r="B4" s="1185"/>
      <c r="C4" s="1185"/>
      <c r="D4" s="1185"/>
      <c r="E4" s="1185"/>
      <c r="F4" s="1185"/>
      <c r="G4" s="1185"/>
      <c r="H4" s="1187"/>
    </row>
    <row r="5" spans="1:8" ht="16.5" customHeight="1">
      <c r="A5" s="433">
        <v>23</v>
      </c>
      <c r="B5" s="477">
        <v>3</v>
      </c>
      <c r="C5" s="434">
        <v>52</v>
      </c>
      <c r="D5" s="477">
        <v>17</v>
      </c>
      <c r="E5" s="477">
        <v>19</v>
      </c>
      <c r="F5" s="477">
        <v>16</v>
      </c>
      <c r="G5" s="478" t="s">
        <v>0</v>
      </c>
      <c r="H5" s="479" t="s">
        <v>0</v>
      </c>
    </row>
    <row r="6" spans="1:8" ht="16.5" customHeight="1">
      <c r="A6" s="433">
        <v>24</v>
      </c>
      <c r="B6" s="480">
        <v>1</v>
      </c>
      <c r="C6" s="434">
        <v>17</v>
      </c>
      <c r="D6" s="480">
        <v>9</v>
      </c>
      <c r="E6" s="480">
        <v>4</v>
      </c>
      <c r="F6" s="480">
        <v>4</v>
      </c>
      <c r="G6" s="481" t="s">
        <v>527</v>
      </c>
      <c r="H6" s="479" t="s">
        <v>527</v>
      </c>
    </row>
    <row r="7" spans="1:8" ht="16.5" customHeight="1">
      <c r="A7" s="438">
        <v>25</v>
      </c>
      <c r="B7" s="482">
        <v>1</v>
      </c>
      <c r="C7" s="439">
        <v>19</v>
      </c>
      <c r="D7" s="482">
        <v>9</v>
      </c>
      <c r="E7" s="482">
        <v>7</v>
      </c>
      <c r="F7" s="482">
        <v>3</v>
      </c>
      <c r="G7" s="483" t="s">
        <v>527</v>
      </c>
      <c r="H7" s="484" t="s">
        <v>527</v>
      </c>
    </row>
    <row r="8" ht="12.75" customHeight="1">
      <c r="A8" s="485" t="s">
        <v>528</v>
      </c>
    </row>
  </sheetData>
  <sheetProtection/>
  <mergeCells count="7">
    <mergeCell ref="F3:F4"/>
    <mergeCell ref="G3:G4"/>
    <mergeCell ref="H3:H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1" style="446" customWidth="1"/>
    <col min="2" max="8" width="10.8984375" style="446" customWidth="1"/>
    <col min="9" max="16384" width="9" style="446" customWidth="1"/>
  </cols>
  <sheetData>
    <row r="1" spans="1:7" s="471" customFormat="1" ht="15" customHeight="1">
      <c r="A1" s="486" t="s">
        <v>529</v>
      </c>
      <c r="B1" s="486"/>
      <c r="C1" s="486"/>
      <c r="D1" s="486"/>
      <c r="E1" s="486"/>
      <c r="F1" s="486"/>
      <c r="G1" s="486"/>
    </row>
    <row r="2" spans="1:8" ht="12.75" customHeight="1" thickBot="1">
      <c r="A2" s="487"/>
      <c r="B2" s="488"/>
      <c r="C2" s="488"/>
      <c r="D2" s="488"/>
      <c r="E2" s="488"/>
      <c r="F2" s="488"/>
      <c r="G2" s="488"/>
      <c r="H2" s="489" t="s">
        <v>470</v>
      </c>
    </row>
    <row r="3" spans="1:8" s="493" customFormat="1" ht="15" customHeight="1" thickTop="1">
      <c r="A3" s="490" t="s">
        <v>4</v>
      </c>
      <c r="B3" s="1188" t="s">
        <v>530</v>
      </c>
      <c r="C3" s="491" t="s">
        <v>531</v>
      </c>
      <c r="D3" s="491"/>
      <c r="E3" s="491"/>
      <c r="F3" s="491"/>
      <c r="G3" s="491"/>
      <c r="H3" s="492"/>
    </row>
    <row r="4" spans="1:8" s="493" customFormat="1" ht="15" customHeight="1">
      <c r="A4" s="494" t="s">
        <v>901</v>
      </c>
      <c r="B4" s="1189"/>
      <c r="C4" s="495" t="s">
        <v>519</v>
      </c>
      <c r="D4" s="495" t="s">
        <v>471</v>
      </c>
      <c r="E4" s="495" t="s">
        <v>472</v>
      </c>
      <c r="F4" s="495" t="s">
        <v>473</v>
      </c>
      <c r="G4" s="496" t="s">
        <v>474</v>
      </c>
      <c r="H4" s="497" t="s">
        <v>475</v>
      </c>
    </row>
    <row r="5" spans="1:8" ht="16.5" customHeight="1">
      <c r="A5" s="498">
        <v>23</v>
      </c>
      <c r="B5" s="499">
        <v>36</v>
      </c>
      <c r="C5" s="500">
        <v>1060</v>
      </c>
      <c r="D5" s="499">
        <v>304</v>
      </c>
      <c r="E5" s="501">
        <v>364</v>
      </c>
      <c r="F5" s="499">
        <v>248</v>
      </c>
      <c r="G5" s="501">
        <v>69</v>
      </c>
      <c r="H5" s="502">
        <v>75</v>
      </c>
    </row>
    <row r="6" spans="1:8" ht="16.5" customHeight="1">
      <c r="A6" s="503">
        <v>24</v>
      </c>
      <c r="B6" s="499">
        <v>39</v>
      </c>
      <c r="C6" s="500">
        <v>1240</v>
      </c>
      <c r="D6" s="499">
        <v>378</v>
      </c>
      <c r="E6" s="499">
        <v>399</v>
      </c>
      <c r="F6" s="499">
        <v>310</v>
      </c>
      <c r="G6" s="499">
        <v>70</v>
      </c>
      <c r="H6" s="502">
        <v>83</v>
      </c>
    </row>
    <row r="7" spans="1:8" ht="16.5" customHeight="1">
      <c r="A7" s="504">
        <v>25</v>
      </c>
      <c r="B7" s="505">
        <v>42</v>
      </c>
      <c r="C7" s="506">
        <v>1407</v>
      </c>
      <c r="D7" s="505">
        <v>435</v>
      </c>
      <c r="E7" s="505">
        <v>446</v>
      </c>
      <c r="F7" s="505">
        <v>325</v>
      </c>
      <c r="G7" s="505">
        <v>102</v>
      </c>
      <c r="H7" s="507">
        <v>99</v>
      </c>
    </row>
    <row r="8" spans="1:8" ht="12.75" customHeight="1">
      <c r="A8" s="485" t="s">
        <v>528</v>
      </c>
      <c r="B8" s="508"/>
      <c r="C8" s="1190" t="s">
        <v>532</v>
      </c>
      <c r="D8" s="1191"/>
      <c r="E8" s="1191"/>
      <c r="F8" s="1191"/>
      <c r="G8" s="1191"/>
      <c r="H8" s="1191"/>
    </row>
    <row r="10" ht="13.5">
      <c r="C10" s="468"/>
    </row>
  </sheetData>
  <sheetProtection/>
  <mergeCells count="2">
    <mergeCell ref="B3:B4"/>
    <mergeCell ref="C8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5.19921875" style="446" customWidth="1"/>
    <col min="2" max="6" width="14.3984375" style="446" customWidth="1"/>
    <col min="7" max="16384" width="9" style="446" customWidth="1"/>
  </cols>
  <sheetData>
    <row r="1" spans="1:5" s="471" customFormat="1" ht="15" customHeight="1">
      <c r="A1" s="509" t="s">
        <v>476</v>
      </c>
      <c r="B1" s="509"/>
      <c r="C1" s="509"/>
      <c r="D1" s="509"/>
      <c r="E1" s="509"/>
    </row>
    <row r="2" spans="1:6" ht="12.75" customHeight="1" thickBot="1">
      <c r="A2" s="510"/>
      <c r="B2" s="511"/>
      <c r="C2" s="511"/>
      <c r="D2" s="511"/>
      <c r="E2" s="511"/>
      <c r="F2" s="512" t="s">
        <v>470</v>
      </c>
    </row>
    <row r="3" spans="1:6" ht="15" customHeight="1" thickTop="1">
      <c r="A3" s="513" t="s">
        <v>242</v>
      </c>
      <c r="B3" s="1192" t="s">
        <v>477</v>
      </c>
      <c r="C3" s="514" t="s">
        <v>478</v>
      </c>
      <c r="D3" s="514"/>
      <c r="E3" s="514"/>
      <c r="F3" s="515"/>
    </row>
    <row r="4" spans="1:6" ht="15" customHeight="1">
      <c r="A4" s="516" t="s">
        <v>423</v>
      </c>
      <c r="B4" s="1090"/>
      <c r="C4" s="517" t="s">
        <v>3</v>
      </c>
      <c r="D4" s="517" t="s">
        <v>471</v>
      </c>
      <c r="E4" s="518" t="s">
        <v>472</v>
      </c>
      <c r="F4" s="519" t="s">
        <v>473</v>
      </c>
    </row>
    <row r="5" spans="1:6" ht="16.5" customHeight="1">
      <c r="A5" s="520">
        <v>23</v>
      </c>
      <c r="B5" s="521">
        <v>136</v>
      </c>
      <c r="C5" s="500">
        <v>371</v>
      </c>
      <c r="D5" s="521">
        <v>172</v>
      </c>
      <c r="E5" s="521">
        <v>139</v>
      </c>
      <c r="F5" s="522">
        <v>60</v>
      </c>
    </row>
    <row r="6" spans="1:6" ht="16.5" customHeight="1">
      <c r="A6" s="520">
        <v>24</v>
      </c>
      <c r="B6" s="523">
        <v>149</v>
      </c>
      <c r="C6" s="500">
        <v>414</v>
      </c>
      <c r="D6" s="523">
        <v>186</v>
      </c>
      <c r="E6" s="524">
        <v>146</v>
      </c>
      <c r="F6" s="522">
        <v>82</v>
      </c>
    </row>
    <row r="7" spans="1:6" ht="16.5" customHeight="1">
      <c r="A7" s="525">
        <v>25</v>
      </c>
      <c r="B7" s="526">
        <v>162</v>
      </c>
      <c r="C7" s="506">
        <v>463</v>
      </c>
      <c r="D7" s="526">
        <v>207</v>
      </c>
      <c r="E7" s="527">
        <v>148</v>
      </c>
      <c r="F7" s="528">
        <v>108</v>
      </c>
    </row>
    <row r="8" spans="1:6" s="493" customFormat="1" ht="12.75" customHeight="1">
      <c r="A8" s="485" t="s">
        <v>479</v>
      </c>
      <c r="E8" s="529"/>
      <c r="F8" s="144" t="s">
        <v>480</v>
      </c>
    </row>
    <row r="10" ht="13.5">
      <c r="C10" s="468"/>
    </row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3.59765625" style="9" customWidth="1"/>
    <col min="2" max="4" width="21.09765625" style="9" customWidth="1"/>
    <col min="5" max="5" width="18.8984375" style="9" customWidth="1"/>
    <col min="6" max="16384" width="9" style="9" customWidth="1"/>
  </cols>
  <sheetData>
    <row r="1" spans="1:4" ht="15" customHeight="1">
      <c r="A1" s="2" t="s">
        <v>327</v>
      </c>
      <c r="B1" s="7"/>
      <c r="C1" s="7"/>
      <c r="D1" s="7"/>
    </row>
    <row r="2" spans="1:4" ht="9.75" customHeight="1" thickBot="1">
      <c r="A2" s="6"/>
      <c r="B2" s="8"/>
      <c r="C2" s="8"/>
      <c r="D2" s="8"/>
    </row>
    <row r="3" spans="1:4" s="13" customFormat="1" ht="13.5" customHeight="1" thickTop="1">
      <c r="A3" s="304" t="s">
        <v>242</v>
      </c>
      <c r="B3" s="1091" t="s">
        <v>466</v>
      </c>
      <c r="C3" s="1091" t="s">
        <v>328</v>
      </c>
      <c r="D3" s="1092" t="s">
        <v>467</v>
      </c>
    </row>
    <row r="4" spans="1:4" s="13" customFormat="1" ht="13.5" customHeight="1">
      <c r="A4" s="305" t="s">
        <v>425</v>
      </c>
      <c r="B4" s="1094"/>
      <c r="C4" s="1094"/>
      <c r="D4" s="1095"/>
    </row>
    <row r="5" spans="1:4" s="14" customFormat="1" ht="16.5" customHeight="1">
      <c r="A5" s="306" t="s">
        <v>426</v>
      </c>
      <c r="B5" s="307">
        <v>42024425422</v>
      </c>
      <c r="C5" s="307">
        <v>1174663</v>
      </c>
      <c r="D5" s="308">
        <v>35776</v>
      </c>
    </row>
    <row r="6" spans="1:4" s="14" customFormat="1" ht="16.5" customHeight="1">
      <c r="A6" s="306" t="s">
        <v>427</v>
      </c>
      <c r="B6" s="307">
        <v>44361979488</v>
      </c>
      <c r="C6" s="307">
        <v>1244774</v>
      </c>
      <c r="D6" s="308">
        <v>35639</v>
      </c>
    </row>
    <row r="7" spans="1:4" s="14" customFormat="1" ht="16.5" customHeight="1">
      <c r="A7" s="309" t="s">
        <v>428</v>
      </c>
      <c r="B7" s="310">
        <v>46161237037</v>
      </c>
      <c r="C7" s="310">
        <v>1386963</v>
      </c>
      <c r="D7" s="311">
        <v>33282</v>
      </c>
    </row>
    <row r="8" spans="1:4" s="14" customFormat="1" ht="9.75" customHeight="1">
      <c r="A8" s="309"/>
      <c r="B8" s="310"/>
      <c r="C8" s="310"/>
      <c r="D8" s="311"/>
    </row>
    <row r="9" spans="1:4" s="13" customFormat="1" ht="16.5" customHeight="1">
      <c r="A9" s="1020" t="s">
        <v>329</v>
      </c>
      <c r="B9" s="217">
        <v>16039487613</v>
      </c>
      <c r="C9" s="217">
        <v>358383</v>
      </c>
      <c r="D9" s="308">
        <v>44755</v>
      </c>
    </row>
    <row r="10" spans="1:4" s="13" customFormat="1" ht="16.5" customHeight="1">
      <c r="A10" s="1020" t="s">
        <v>330</v>
      </c>
      <c r="B10" s="217">
        <v>8480718973</v>
      </c>
      <c r="C10" s="217">
        <v>208610</v>
      </c>
      <c r="D10" s="308">
        <v>40653</v>
      </c>
    </row>
    <row r="11" spans="1:4" s="13" customFormat="1" ht="16.5" customHeight="1">
      <c r="A11" s="1020" t="s">
        <v>331</v>
      </c>
      <c r="B11" s="217">
        <v>238945870</v>
      </c>
      <c r="C11" s="217">
        <v>44123</v>
      </c>
      <c r="D11" s="308">
        <v>5415</v>
      </c>
    </row>
    <row r="12" spans="1:4" s="13" customFormat="1" ht="16.5" customHeight="1">
      <c r="A12" s="1020" t="s">
        <v>332</v>
      </c>
      <c r="B12" s="217">
        <v>1059930003</v>
      </c>
      <c r="C12" s="217">
        <v>103523</v>
      </c>
      <c r="D12" s="308">
        <v>10239</v>
      </c>
    </row>
    <row r="13" spans="1:4" s="13" customFormat="1" ht="16.5" customHeight="1">
      <c r="A13" s="1020" t="s">
        <v>333</v>
      </c>
      <c r="B13" s="217">
        <v>19814524667</v>
      </c>
      <c r="C13" s="217">
        <v>659661</v>
      </c>
      <c r="D13" s="308">
        <v>30037</v>
      </c>
    </row>
    <row r="14" spans="1:4" s="13" customFormat="1" ht="16.5" customHeight="1">
      <c r="A14" s="1020" t="s">
        <v>334</v>
      </c>
      <c r="B14" s="217">
        <v>1411655</v>
      </c>
      <c r="C14" s="217">
        <v>16</v>
      </c>
      <c r="D14" s="308">
        <v>88228</v>
      </c>
    </row>
    <row r="15" spans="1:4" s="13" customFormat="1" ht="16.5" customHeight="1">
      <c r="A15" s="1020" t="s">
        <v>335</v>
      </c>
      <c r="B15" s="217">
        <v>139814337</v>
      </c>
      <c r="C15" s="217">
        <v>3286</v>
      </c>
      <c r="D15" s="308">
        <v>42548</v>
      </c>
    </row>
    <row r="16" spans="1:4" s="13" customFormat="1" ht="16.5" customHeight="1">
      <c r="A16" s="1020" t="s">
        <v>336</v>
      </c>
      <c r="B16" s="217">
        <v>142766004</v>
      </c>
      <c r="C16" s="217">
        <v>763</v>
      </c>
      <c r="D16" s="308">
        <v>187111</v>
      </c>
    </row>
    <row r="17" spans="1:4" s="13" customFormat="1" ht="16.5" customHeight="1">
      <c r="A17" s="1021" t="s">
        <v>429</v>
      </c>
      <c r="B17" s="217">
        <v>50441695</v>
      </c>
      <c r="C17" s="217">
        <v>1150</v>
      </c>
      <c r="D17" s="308">
        <v>43862</v>
      </c>
    </row>
    <row r="18" spans="1:4" s="13" customFormat="1" ht="16.5" customHeight="1">
      <c r="A18" s="1022" t="s">
        <v>337</v>
      </c>
      <c r="B18" s="217">
        <v>193196220</v>
      </c>
      <c r="C18" s="217">
        <v>7448</v>
      </c>
      <c r="D18" s="312">
        <v>25939</v>
      </c>
    </row>
    <row r="19" spans="1:4" s="13" customFormat="1" ht="16.5" customHeight="1">
      <c r="A19" s="417" t="s">
        <v>430</v>
      </c>
      <c r="B19" s="411"/>
      <c r="C19" s="411"/>
      <c r="D19" s="411"/>
    </row>
    <row r="20" s="11" customFormat="1" ht="12.75" customHeight="1">
      <c r="A20" s="313"/>
    </row>
    <row r="21" spans="2:4" s="13" customFormat="1" ht="13.5" customHeight="1">
      <c r="B21" s="167"/>
      <c r="C21" s="167"/>
      <c r="D21" s="167"/>
    </row>
    <row r="22" s="13" customFormat="1" ht="13.5" customHeight="1">
      <c r="B22" s="314"/>
    </row>
    <row r="23" s="13" customFormat="1" ht="13.5" customHeight="1"/>
    <row r="24" s="13" customFormat="1" ht="13.5" customHeight="1"/>
    <row r="25" s="13" customFormat="1" ht="13.5" customHeight="1"/>
    <row r="26" s="13" customFormat="1" ht="13.5" customHeight="1"/>
    <row r="27" s="13" customFormat="1" ht="13.5" customHeight="1"/>
    <row r="28" s="13" customFormat="1" ht="13.5" customHeight="1"/>
    <row r="29" s="13" customFormat="1" ht="13.5" customHeight="1"/>
    <row r="30" s="13" customFormat="1" ht="13.5" customHeight="1"/>
    <row r="31" s="14" customFormat="1" ht="13.5" customHeight="1"/>
    <row r="32" s="13" customFormat="1" ht="13.5" customHeight="1"/>
    <row r="33" s="13" customFormat="1" ht="13.5" customHeight="1"/>
    <row r="34" s="13" customFormat="1" ht="13.5" customHeight="1"/>
    <row r="35" s="13" customFormat="1" ht="13.5" customHeight="1"/>
    <row r="36" s="13" customFormat="1" ht="13.5" customHeight="1"/>
    <row r="37" ht="18" customHeight="1"/>
  </sheetData>
  <sheetProtection/>
  <mergeCells count="3"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5.19921875" style="446" customWidth="1"/>
    <col min="2" max="6" width="14.3984375" style="446" customWidth="1"/>
    <col min="7" max="16384" width="9" style="446" customWidth="1"/>
  </cols>
  <sheetData>
    <row r="1" spans="1:5" s="471" customFormat="1" ht="15" customHeight="1">
      <c r="A1" s="509" t="s">
        <v>533</v>
      </c>
      <c r="B1" s="509"/>
      <c r="C1" s="509"/>
      <c r="D1" s="509"/>
      <c r="E1" s="509"/>
    </row>
    <row r="2" spans="1:6" ht="12.75" customHeight="1" thickBot="1">
      <c r="A2" s="510"/>
      <c r="B2" s="511"/>
      <c r="C2" s="511"/>
      <c r="D2" s="511"/>
      <c r="E2" s="511"/>
      <c r="F2" s="512" t="s">
        <v>470</v>
      </c>
    </row>
    <row r="3" spans="1:6" ht="15" customHeight="1" thickTop="1">
      <c r="A3" s="513" t="s">
        <v>534</v>
      </c>
      <c r="B3" s="1192" t="s">
        <v>535</v>
      </c>
      <c r="C3" s="514" t="s">
        <v>478</v>
      </c>
      <c r="D3" s="514"/>
      <c r="E3" s="514"/>
      <c r="F3" s="515"/>
    </row>
    <row r="4" spans="1:6" ht="15" customHeight="1">
      <c r="A4" s="516" t="s">
        <v>486</v>
      </c>
      <c r="B4" s="1193"/>
      <c r="C4" s="517" t="s">
        <v>487</v>
      </c>
      <c r="D4" s="517" t="s">
        <v>471</v>
      </c>
      <c r="E4" s="518" t="s">
        <v>472</v>
      </c>
      <c r="F4" s="519" t="s">
        <v>473</v>
      </c>
    </row>
    <row r="5" spans="1:6" ht="16.5" customHeight="1">
      <c r="A5" s="520">
        <v>23</v>
      </c>
      <c r="B5" s="523">
        <v>2</v>
      </c>
      <c r="C5" s="500">
        <v>39</v>
      </c>
      <c r="D5" s="523">
        <v>11</v>
      </c>
      <c r="E5" s="524">
        <v>18</v>
      </c>
      <c r="F5" s="522">
        <v>10</v>
      </c>
    </row>
    <row r="6" spans="1:6" ht="16.5" customHeight="1">
      <c r="A6" s="520">
        <v>24</v>
      </c>
      <c r="B6" s="521">
        <v>10</v>
      </c>
      <c r="C6" s="500">
        <v>129</v>
      </c>
      <c r="D6" s="521">
        <v>69</v>
      </c>
      <c r="E6" s="521">
        <v>43</v>
      </c>
      <c r="F6" s="522">
        <v>17</v>
      </c>
    </row>
    <row r="7" spans="1:6" ht="16.5" customHeight="1">
      <c r="A7" s="525">
        <v>25</v>
      </c>
      <c r="B7" s="530">
        <v>16</v>
      </c>
      <c r="C7" s="506">
        <v>259</v>
      </c>
      <c r="D7" s="530">
        <v>100</v>
      </c>
      <c r="E7" s="530">
        <v>101</v>
      </c>
      <c r="F7" s="528">
        <v>58</v>
      </c>
    </row>
    <row r="8" spans="1:6" s="493" customFormat="1" ht="12.75" customHeight="1">
      <c r="A8" s="485" t="s">
        <v>528</v>
      </c>
      <c r="E8" s="1194"/>
      <c r="F8" s="1195"/>
    </row>
  </sheetData>
  <sheetProtection/>
  <mergeCells count="2">
    <mergeCell ref="B3:B4"/>
    <mergeCell ref="E8: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6" style="1" customWidth="1"/>
    <col min="2" max="2" width="7.09765625" style="1" customWidth="1"/>
    <col min="3" max="4" width="5" style="1" customWidth="1"/>
    <col min="5" max="12" width="4.8984375" style="1" customWidth="1"/>
    <col min="13" max="17" width="5" style="1" customWidth="1"/>
    <col min="18" max="20" width="4.19921875" style="1" customWidth="1"/>
    <col min="21" max="16384" width="8.69921875" style="1" customWidth="1"/>
  </cols>
  <sheetData>
    <row r="1" spans="1:17" s="5" customFormat="1" ht="15" customHeight="1">
      <c r="A1" s="531" t="s">
        <v>548</v>
      </c>
      <c r="B1" s="532"/>
      <c r="C1" s="533"/>
      <c r="D1" s="533"/>
      <c r="E1" s="534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</row>
    <row r="2" spans="1:17" ht="9.75" customHeight="1" thickBot="1">
      <c r="A2" s="535"/>
      <c r="B2" s="536"/>
      <c r="C2" s="537"/>
      <c r="D2" s="537"/>
      <c r="E2" s="538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</row>
    <row r="3" spans="1:17" s="42" customFormat="1" ht="19.5" customHeight="1" thickTop="1">
      <c r="A3" s="1196" t="s">
        <v>549</v>
      </c>
      <c r="B3" s="1201" t="s">
        <v>550</v>
      </c>
      <c r="C3" s="539" t="s">
        <v>551</v>
      </c>
      <c r="D3" s="540"/>
      <c r="E3" s="1201" t="s">
        <v>552</v>
      </c>
      <c r="F3" s="1197" t="s">
        <v>553</v>
      </c>
      <c r="G3" s="1160"/>
      <c r="H3" s="1160"/>
      <c r="I3" s="1160"/>
      <c r="J3" s="1160"/>
      <c r="K3" s="1198"/>
      <c r="L3" s="1201" t="s">
        <v>554</v>
      </c>
      <c r="M3" s="1197" t="s">
        <v>555</v>
      </c>
      <c r="N3" s="1160"/>
      <c r="O3" s="1160"/>
      <c r="P3" s="1198"/>
      <c r="Q3" s="1199" t="s">
        <v>556</v>
      </c>
    </row>
    <row r="4" spans="1:17" s="42" customFormat="1" ht="7.5" customHeight="1">
      <c r="A4" s="1147"/>
      <c r="B4" s="1202"/>
      <c r="C4" s="541"/>
      <c r="D4" s="541"/>
      <c r="E4" s="1202"/>
      <c r="F4" s="542"/>
      <c r="G4" s="542"/>
      <c r="H4" s="543"/>
      <c r="I4" s="543"/>
      <c r="J4" s="542"/>
      <c r="K4" s="542"/>
      <c r="L4" s="1202"/>
      <c r="M4" s="542"/>
      <c r="N4" s="542"/>
      <c r="O4" s="542"/>
      <c r="P4" s="542"/>
      <c r="Q4" s="1200"/>
    </row>
    <row r="5" spans="1:17" s="42" customFormat="1" ht="121.5" customHeight="1">
      <c r="A5" s="544" t="s">
        <v>557</v>
      </c>
      <c r="B5" s="1202"/>
      <c r="C5" s="545" t="s">
        <v>536</v>
      </c>
      <c r="D5" s="545" t="s">
        <v>537</v>
      </c>
      <c r="E5" s="1202"/>
      <c r="F5" s="546" t="s">
        <v>538</v>
      </c>
      <c r="G5" s="546" t="s">
        <v>539</v>
      </c>
      <c r="H5" s="547" t="s">
        <v>540</v>
      </c>
      <c r="I5" s="547" t="s">
        <v>541</v>
      </c>
      <c r="J5" s="546" t="s">
        <v>542</v>
      </c>
      <c r="K5" s="546" t="s">
        <v>543</v>
      </c>
      <c r="L5" s="1202"/>
      <c r="M5" s="546" t="s">
        <v>544</v>
      </c>
      <c r="N5" s="546" t="s">
        <v>545</v>
      </c>
      <c r="O5" s="546" t="s">
        <v>546</v>
      </c>
      <c r="P5" s="546" t="s">
        <v>547</v>
      </c>
      <c r="Q5" s="1200"/>
    </row>
    <row r="6" spans="1:17" s="42" customFormat="1" ht="7.5" customHeight="1">
      <c r="A6" s="548"/>
      <c r="B6" s="549"/>
      <c r="C6" s="550"/>
      <c r="D6" s="550"/>
      <c r="E6" s="549"/>
      <c r="F6" s="551"/>
      <c r="G6" s="551"/>
      <c r="H6" s="552"/>
      <c r="I6" s="552"/>
      <c r="J6" s="551"/>
      <c r="K6" s="551"/>
      <c r="L6" s="549"/>
      <c r="M6" s="551"/>
      <c r="N6" s="551"/>
      <c r="O6" s="551"/>
      <c r="P6" s="551"/>
      <c r="Q6" s="553"/>
    </row>
    <row r="7" spans="1:17" ht="16.5" customHeight="1">
      <c r="A7" s="554">
        <v>22</v>
      </c>
      <c r="B7" s="555">
        <f>IF(ISBLANK(C7),"",SUM(C7:Q7))</f>
        <v>1194</v>
      </c>
      <c r="C7" s="555">
        <v>385</v>
      </c>
      <c r="D7" s="555">
        <v>487</v>
      </c>
      <c r="E7" s="555">
        <v>8</v>
      </c>
      <c r="F7" s="555" t="s">
        <v>0</v>
      </c>
      <c r="G7" s="555">
        <v>3</v>
      </c>
      <c r="H7" s="555">
        <v>4</v>
      </c>
      <c r="I7" s="555">
        <v>1</v>
      </c>
      <c r="J7" s="556">
        <v>2</v>
      </c>
      <c r="K7" s="556">
        <v>10</v>
      </c>
      <c r="L7" s="556">
        <v>7</v>
      </c>
      <c r="M7" s="556">
        <v>43</v>
      </c>
      <c r="N7" s="556">
        <v>97</v>
      </c>
      <c r="O7" s="556">
        <v>97</v>
      </c>
      <c r="P7" s="556">
        <v>14</v>
      </c>
      <c r="Q7" s="557">
        <v>36</v>
      </c>
    </row>
    <row r="8" spans="1:17" ht="16.5" customHeight="1">
      <c r="A8" s="554">
        <v>23</v>
      </c>
      <c r="B8" s="555">
        <v>1533</v>
      </c>
      <c r="C8" s="555">
        <v>383</v>
      </c>
      <c r="D8" s="555">
        <v>713</v>
      </c>
      <c r="E8" s="555">
        <v>12</v>
      </c>
      <c r="F8" s="555">
        <v>1</v>
      </c>
      <c r="G8" s="555">
        <v>0</v>
      </c>
      <c r="H8" s="555">
        <v>9</v>
      </c>
      <c r="I8" s="555">
        <v>0</v>
      </c>
      <c r="J8" s="556">
        <v>5</v>
      </c>
      <c r="K8" s="556">
        <v>19</v>
      </c>
      <c r="L8" s="556">
        <v>9</v>
      </c>
      <c r="M8" s="556">
        <v>68</v>
      </c>
      <c r="N8" s="556">
        <v>105</v>
      </c>
      <c r="O8" s="556">
        <v>121</v>
      </c>
      <c r="P8" s="556">
        <v>15</v>
      </c>
      <c r="Q8" s="557">
        <v>73</v>
      </c>
    </row>
    <row r="9" spans="1:17" ht="16.5" customHeight="1">
      <c r="A9" s="558">
        <v>24</v>
      </c>
      <c r="B9" s="559">
        <v>1916</v>
      </c>
      <c r="C9" s="559">
        <v>402</v>
      </c>
      <c r="D9" s="559">
        <v>909</v>
      </c>
      <c r="E9" s="559">
        <v>12</v>
      </c>
      <c r="F9" s="559">
        <v>1</v>
      </c>
      <c r="G9" s="559">
        <v>1</v>
      </c>
      <c r="H9" s="559">
        <v>5</v>
      </c>
      <c r="I9" s="559">
        <v>1</v>
      </c>
      <c r="J9" s="560">
        <v>4</v>
      </c>
      <c r="K9" s="560">
        <v>9</v>
      </c>
      <c r="L9" s="560">
        <v>13</v>
      </c>
      <c r="M9" s="560">
        <v>77</v>
      </c>
      <c r="N9" s="560">
        <v>110</v>
      </c>
      <c r="O9" s="560">
        <v>129</v>
      </c>
      <c r="P9" s="560">
        <v>24</v>
      </c>
      <c r="Q9" s="561">
        <v>219</v>
      </c>
    </row>
    <row r="10" spans="1:17" s="415" customFormat="1" ht="12.75" customHeight="1">
      <c r="A10" s="443" t="s">
        <v>859</v>
      </c>
      <c r="B10" s="1016"/>
      <c r="C10" s="562"/>
      <c r="D10" s="562"/>
      <c r="E10" s="563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1016"/>
      <c r="Q10" s="1017" t="s">
        <v>558</v>
      </c>
    </row>
    <row r="11" ht="13.5">
      <c r="Q11" s="349"/>
    </row>
  </sheetData>
  <sheetProtection/>
  <mergeCells count="7">
    <mergeCell ref="A3:A4"/>
    <mergeCell ref="F3:K3"/>
    <mergeCell ref="M3:P3"/>
    <mergeCell ref="Q3:Q5"/>
    <mergeCell ref="L3:L5"/>
    <mergeCell ref="B3:B5"/>
    <mergeCell ref="E3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1.3984375" style="564" customWidth="1"/>
    <col min="2" max="6" width="15.09765625" style="564" customWidth="1"/>
    <col min="7" max="7" width="13.3984375" style="564" customWidth="1"/>
    <col min="8" max="8" width="4.3984375" style="564" customWidth="1"/>
    <col min="9" max="16384" width="9" style="564" customWidth="1"/>
  </cols>
  <sheetData>
    <row r="1" spans="1:8" s="568" customFormat="1" ht="15" customHeight="1">
      <c r="A1" s="566" t="s">
        <v>576</v>
      </c>
      <c r="B1" s="566"/>
      <c r="C1" s="567"/>
      <c r="D1" s="567"/>
      <c r="E1" s="567"/>
      <c r="F1" s="567"/>
      <c r="H1" s="569"/>
    </row>
    <row r="2" spans="1:8" s="573" customFormat="1" ht="12.75" customHeight="1" thickBot="1">
      <c r="A2" s="570"/>
      <c r="B2" s="570"/>
      <c r="C2" s="571"/>
      <c r="D2" s="571"/>
      <c r="E2" s="571"/>
      <c r="F2" s="572" t="s">
        <v>559</v>
      </c>
      <c r="H2" s="574"/>
    </row>
    <row r="3" spans="1:8" ht="15.75" customHeight="1" thickTop="1">
      <c r="A3" s="575" t="s">
        <v>242</v>
      </c>
      <c r="B3" s="1203" t="s">
        <v>577</v>
      </c>
      <c r="C3" s="1203" t="s">
        <v>560</v>
      </c>
      <c r="D3" s="1208" t="s">
        <v>561</v>
      </c>
      <c r="E3" s="1203" t="s">
        <v>562</v>
      </c>
      <c r="F3" s="1205" t="s">
        <v>578</v>
      </c>
      <c r="G3" s="576"/>
      <c r="H3" s="574"/>
    </row>
    <row r="4" spans="1:8" ht="15.75" customHeight="1">
      <c r="A4" s="577" t="s">
        <v>423</v>
      </c>
      <c r="B4" s="1204"/>
      <c r="C4" s="1207"/>
      <c r="D4" s="1207"/>
      <c r="E4" s="1207"/>
      <c r="F4" s="1206"/>
      <c r="G4" s="578"/>
      <c r="H4" s="574"/>
    </row>
    <row r="5" spans="1:8" ht="15.75" customHeight="1">
      <c r="A5" s="579">
        <v>23</v>
      </c>
      <c r="B5" s="580" t="s">
        <v>579</v>
      </c>
      <c r="C5" s="580" t="s">
        <v>579</v>
      </c>
      <c r="D5" s="580" t="s">
        <v>579</v>
      </c>
      <c r="E5" s="580" t="s">
        <v>579</v>
      </c>
      <c r="F5" s="581" t="s">
        <v>579</v>
      </c>
      <c r="G5" s="582"/>
      <c r="H5" s="574"/>
    </row>
    <row r="6" spans="1:8" ht="15.75" customHeight="1">
      <c r="A6" s="579">
        <v>24</v>
      </c>
      <c r="B6" s="580" t="s">
        <v>579</v>
      </c>
      <c r="C6" s="580" t="s">
        <v>579</v>
      </c>
      <c r="D6" s="580" t="s">
        <v>579</v>
      </c>
      <c r="E6" s="580" t="s">
        <v>579</v>
      </c>
      <c r="F6" s="581" t="s">
        <v>579</v>
      </c>
      <c r="G6" s="582"/>
      <c r="H6" s="574"/>
    </row>
    <row r="7" spans="1:8" ht="15.75" customHeight="1">
      <c r="A7" s="583">
        <v>25</v>
      </c>
      <c r="B7" s="584">
        <f>SUM(C7:F7)</f>
        <v>83766</v>
      </c>
      <c r="C7" s="584">
        <v>15313</v>
      </c>
      <c r="D7" s="584">
        <v>47829</v>
      </c>
      <c r="E7" s="584">
        <v>14663</v>
      </c>
      <c r="F7" s="585">
        <v>5961</v>
      </c>
      <c r="G7" s="586"/>
      <c r="H7" s="574"/>
    </row>
    <row r="8" spans="1:11" ht="12" customHeight="1">
      <c r="A8" s="587" t="s">
        <v>580</v>
      </c>
      <c r="B8" s="587"/>
      <c r="E8" s="588"/>
      <c r="F8" s="589" t="s">
        <v>581</v>
      </c>
      <c r="H8" s="590"/>
      <c r="I8" s="589"/>
      <c r="J8" s="589"/>
      <c r="K8" s="590"/>
    </row>
    <row r="9" spans="1:11" ht="12" customHeight="1">
      <c r="A9" s="587"/>
      <c r="B9" s="587"/>
      <c r="E9" s="588"/>
      <c r="F9" s="589" t="s">
        <v>582</v>
      </c>
      <c r="H9" s="590"/>
      <c r="I9" s="589"/>
      <c r="J9" s="589"/>
      <c r="K9" s="590"/>
    </row>
    <row r="10" spans="1:11" ht="12" customHeight="1">
      <c r="A10" s="587"/>
      <c r="B10" s="587"/>
      <c r="G10" s="589"/>
      <c r="H10" s="589"/>
      <c r="I10" s="589"/>
      <c r="J10" s="589"/>
      <c r="K10" s="590"/>
    </row>
    <row r="11" spans="1:11" ht="12" customHeight="1">
      <c r="A11" s="587"/>
      <c r="B11" s="587"/>
      <c r="G11" s="589"/>
      <c r="H11" s="589"/>
      <c r="I11" s="589"/>
      <c r="J11" s="589"/>
      <c r="K11" s="590"/>
    </row>
    <row r="12" spans="1:11" ht="12" customHeight="1">
      <c r="A12" s="587"/>
      <c r="B12" s="587"/>
      <c r="G12" s="589"/>
      <c r="H12" s="589"/>
      <c r="I12" s="589"/>
      <c r="J12" s="589"/>
      <c r="K12" s="590"/>
    </row>
    <row r="13" spans="1:8" ht="12.75" customHeight="1">
      <c r="A13" s="587"/>
      <c r="B13" s="587"/>
      <c r="H13" s="565"/>
    </row>
  </sheetData>
  <sheetProtection/>
  <mergeCells count="5">
    <mergeCell ref="B3:B4"/>
    <mergeCell ref="F3:F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7.5" style="564" customWidth="1"/>
    <col min="2" max="5" width="17.3984375" style="564" customWidth="1"/>
    <col min="6" max="6" width="4.3984375" style="564" customWidth="1"/>
    <col min="7" max="16384" width="9" style="564" customWidth="1"/>
  </cols>
  <sheetData>
    <row r="1" spans="1:6" s="568" customFormat="1" ht="15" customHeight="1">
      <c r="A1" s="566" t="s">
        <v>583</v>
      </c>
      <c r="B1" s="566"/>
      <c r="C1" s="566"/>
      <c r="D1" s="567"/>
      <c r="F1" s="569"/>
    </row>
    <row r="2" spans="1:6" ht="12.75" customHeight="1" thickBot="1">
      <c r="A2" s="591"/>
      <c r="B2" s="591"/>
      <c r="C2" s="591"/>
      <c r="D2" s="592"/>
      <c r="E2" s="593" t="s">
        <v>584</v>
      </c>
      <c r="F2" s="574"/>
    </row>
    <row r="3" spans="1:6" ht="15.75" customHeight="1" thickTop="1">
      <c r="A3" s="589" t="s">
        <v>585</v>
      </c>
      <c r="B3" s="1203" t="s">
        <v>586</v>
      </c>
      <c r="C3" s="1203" t="s">
        <v>587</v>
      </c>
      <c r="D3" s="1208" t="s">
        <v>588</v>
      </c>
      <c r="E3" s="1210" t="s">
        <v>589</v>
      </c>
      <c r="F3" s="574"/>
    </row>
    <row r="4" spans="1:6" ht="15.75" customHeight="1">
      <c r="A4" s="594" t="s">
        <v>590</v>
      </c>
      <c r="B4" s="1207"/>
      <c r="C4" s="1207"/>
      <c r="D4" s="1209"/>
      <c r="E4" s="1211"/>
      <c r="F4" s="574"/>
    </row>
    <row r="5" spans="1:6" ht="16.5" customHeight="1">
      <c r="A5" s="579">
        <v>23</v>
      </c>
      <c r="B5" s="581">
        <v>82668</v>
      </c>
      <c r="C5" s="581">
        <v>16309</v>
      </c>
      <c r="D5" s="595">
        <v>50322</v>
      </c>
      <c r="E5" s="596">
        <v>16037</v>
      </c>
      <c r="F5" s="574"/>
    </row>
    <row r="6" spans="1:6" ht="16.5" customHeight="1">
      <c r="A6" s="597">
        <v>24</v>
      </c>
      <c r="B6" s="580">
        <v>73399</v>
      </c>
      <c r="C6" s="580">
        <v>14490</v>
      </c>
      <c r="D6" s="595">
        <v>44706</v>
      </c>
      <c r="E6" s="596">
        <v>14203</v>
      </c>
      <c r="F6" s="574"/>
    </row>
    <row r="7" spans="1:6" ht="16.5" customHeight="1">
      <c r="A7" s="598">
        <v>25</v>
      </c>
      <c r="B7" s="599" t="s">
        <v>579</v>
      </c>
      <c r="C7" s="599" t="s">
        <v>579</v>
      </c>
      <c r="D7" s="599" t="s">
        <v>579</v>
      </c>
      <c r="E7" s="600" t="s">
        <v>579</v>
      </c>
      <c r="F7" s="601"/>
    </row>
    <row r="8" spans="1:5" ht="12.75" customHeight="1">
      <c r="A8" s="587" t="s">
        <v>580</v>
      </c>
      <c r="B8" s="587"/>
      <c r="C8" s="587"/>
      <c r="D8" s="602"/>
      <c r="E8" s="589" t="s">
        <v>591</v>
      </c>
    </row>
    <row r="9" spans="1:6" ht="13.5">
      <c r="A9" s="587"/>
      <c r="B9" s="587"/>
      <c r="C9" s="588"/>
      <c r="E9" s="589"/>
      <c r="F9" s="574"/>
    </row>
    <row r="10" ht="13.5">
      <c r="F10" s="574"/>
    </row>
    <row r="11" ht="13.5">
      <c r="F11" s="574"/>
    </row>
    <row r="12" spans="1:6" ht="13.5">
      <c r="A12" s="587"/>
      <c r="B12" s="603"/>
      <c r="C12" s="587"/>
      <c r="D12" s="587"/>
      <c r="F12" s="574"/>
    </row>
    <row r="13" spans="1:6" ht="13.5">
      <c r="A13" s="587"/>
      <c r="B13" s="587"/>
      <c r="C13" s="587"/>
      <c r="D13" s="587"/>
      <c r="F13" s="565"/>
    </row>
  </sheetData>
  <sheetProtection/>
  <mergeCells count="4">
    <mergeCell ref="B3:B4"/>
    <mergeCell ref="D3:D4"/>
    <mergeCell ref="E3:E4"/>
    <mergeCell ref="C3: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8.59765625" style="9" customWidth="1"/>
    <col min="2" max="3" width="29.09765625" style="9" customWidth="1"/>
    <col min="4" max="4" width="1.8984375" style="9" customWidth="1"/>
    <col min="5" max="16384" width="9" style="9" customWidth="1"/>
  </cols>
  <sheetData>
    <row r="1" spans="1:4" s="87" customFormat="1" ht="15" customHeight="1">
      <c r="A1" s="2" t="s">
        <v>592</v>
      </c>
      <c r="D1" s="605"/>
    </row>
    <row r="2" spans="1:4" s="13" customFormat="1" ht="12.75" customHeight="1" thickBot="1">
      <c r="A2" s="15"/>
      <c r="C2" s="10" t="s">
        <v>593</v>
      </c>
      <c r="D2" s="605"/>
    </row>
    <row r="3" spans="1:3" s="13" customFormat="1" ht="13.5" customHeight="1" thickTop="1">
      <c r="A3" s="606" t="s">
        <v>594</v>
      </c>
      <c r="B3" s="1212" t="s">
        <v>563</v>
      </c>
      <c r="C3" s="1214" t="s">
        <v>595</v>
      </c>
    </row>
    <row r="4" spans="1:3" s="13" customFormat="1" ht="13.5" customHeight="1">
      <c r="A4" s="607" t="s">
        <v>596</v>
      </c>
      <c r="B4" s="1213"/>
      <c r="C4" s="1215"/>
    </row>
    <row r="5" spans="1:3" s="13" customFormat="1" ht="16.5" customHeight="1">
      <c r="A5" s="608">
        <v>23</v>
      </c>
      <c r="B5" s="38">
        <v>7369</v>
      </c>
      <c r="C5" s="37">
        <v>767</v>
      </c>
    </row>
    <row r="6" spans="1:3" s="13" customFormat="1" ht="16.5" customHeight="1">
      <c r="A6" s="608">
        <v>24</v>
      </c>
      <c r="B6" s="38">
        <v>7387</v>
      </c>
      <c r="C6" s="37">
        <v>764</v>
      </c>
    </row>
    <row r="7" spans="1:3" s="13" customFormat="1" ht="16.5" customHeight="1">
      <c r="A7" s="609">
        <v>25</v>
      </c>
      <c r="B7" s="40">
        <v>7335</v>
      </c>
      <c r="C7" s="610">
        <v>739</v>
      </c>
    </row>
    <row r="8" spans="1:4" s="13" customFormat="1" ht="12.75" customHeight="1">
      <c r="A8" s="11" t="s">
        <v>580</v>
      </c>
      <c r="B8" s="11"/>
      <c r="C8" s="24" t="s">
        <v>597</v>
      </c>
      <c r="D8" s="10"/>
    </row>
    <row r="9" s="13" customFormat="1" ht="13.5" customHeight="1"/>
    <row r="10" s="13" customFormat="1" ht="13.5" customHeight="1"/>
    <row r="11" s="13" customFormat="1" ht="13.5" customHeight="1"/>
    <row r="12" s="13" customFormat="1" ht="13.5" customHeight="1"/>
    <row r="13" ht="19.5" customHeight="1"/>
    <row r="14" ht="19.5" customHeight="1"/>
    <row r="15" ht="19.5" customHeight="1"/>
    <row r="16" ht="19.5" customHeight="1"/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7.3984375" style="1" customWidth="1"/>
    <col min="2" max="5" width="17.3984375" style="611" customWidth="1"/>
    <col min="6" max="6" width="9" style="611" customWidth="1"/>
    <col min="7" max="16384" width="8.69921875" style="1" customWidth="1"/>
  </cols>
  <sheetData>
    <row r="1" ht="15" customHeight="1">
      <c r="A1" s="71" t="s">
        <v>598</v>
      </c>
    </row>
    <row r="2" spans="1:5" ht="12.75" customHeight="1" thickBot="1">
      <c r="A2" s="71"/>
      <c r="E2" s="159" t="s">
        <v>599</v>
      </c>
    </row>
    <row r="3" spans="1:6" s="42" customFormat="1" ht="13.5" customHeight="1" thickTop="1">
      <c r="A3" s="612" t="s">
        <v>600</v>
      </c>
      <c r="B3" s="1091" t="s">
        <v>3</v>
      </c>
      <c r="C3" s="1091" t="s">
        <v>564</v>
      </c>
      <c r="D3" s="1091" t="s">
        <v>565</v>
      </c>
      <c r="E3" s="160" t="s">
        <v>566</v>
      </c>
      <c r="F3" s="160"/>
    </row>
    <row r="4" spans="1:6" s="42" customFormat="1" ht="13.5" customHeight="1">
      <c r="A4" s="613" t="s">
        <v>601</v>
      </c>
      <c r="B4" s="1110"/>
      <c r="C4" s="1110"/>
      <c r="D4" s="1110"/>
      <c r="E4" s="614" t="s">
        <v>565</v>
      </c>
      <c r="F4" s="160"/>
    </row>
    <row r="5" spans="1:6" s="102" customFormat="1" ht="16.5" customHeight="1">
      <c r="A5" s="615">
        <v>23</v>
      </c>
      <c r="B5" s="616">
        <v>13464</v>
      </c>
      <c r="C5" s="616">
        <v>12817</v>
      </c>
      <c r="D5" s="616">
        <v>431</v>
      </c>
      <c r="E5" s="617">
        <v>216</v>
      </c>
      <c r="F5" s="278"/>
    </row>
    <row r="6" spans="1:6" s="102" customFormat="1" ht="16.5" customHeight="1">
      <c r="A6" s="615">
        <v>24</v>
      </c>
      <c r="B6" s="328">
        <v>14190</v>
      </c>
      <c r="C6" s="328">
        <v>13561</v>
      </c>
      <c r="D6" s="328">
        <v>505</v>
      </c>
      <c r="E6" s="329">
        <v>124</v>
      </c>
      <c r="F6" s="278"/>
    </row>
    <row r="7" spans="1:6" s="102" customFormat="1" ht="16.5" customHeight="1">
      <c r="A7" s="618">
        <v>25</v>
      </c>
      <c r="B7" s="330">
        <v>13966</v>
      </c>
      <c r="C7" s="330">
        <v>13291</v>
      </c>
      <c r="D7" s="330">
        <v>544</v>
      </c>
      <c r="E7" s="332">
        <v>131</v>
      </c>
      <c r="F7" s="278"/>
    </row>
    <row r="8" spans="1:6" ht="12.75" customHeight="1">
      <c r="A8" s="11" t="s">
        <v>580</v>
      </c>
      <c r="B8" s="619"/>
      <c r="C8" s="619"/>
      <c r="D8" s="619"/>
      <c r="E8" s="619"/>
      <c r="F8" s="619"/>
    </row>
    <row r="9" ht="13.5">
      <c r="B9" s="620"/>
    </row>
    <row r="10" ht="13.5">
      <c r="B10" s="620"/>
    </row>
  </sheetData>
  <sheetProtection/>
  <mergeCells count="3"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5" width="17.3984375" style="9" customWidth="1"/>
    <col min="6" max="16384" width="9" style="9" customWidth="1"/>
  </cols>
  <sheetData>
    <row r="1" spans="1:5" s="5" customFormat="1" ht="15" customHeight="1">
      <c r="A1" s="2" t="s">
        <v>602</v>
      </c>
      <c r="B1" s="4"/>
      <c r="C1" s="4"/>
      <c r="D1" s="4"/>
      <c r="E1" s="173"/>
    </row>
    <row r="2" spans="1:5" ht="9.75" customHeight="1" thickBot="1">
      <c r="A2" s="6"/>
      <c r="B2" s="8"/>
      <c r="C2" s="8"/>
      <c r="D2" s="8"/>
      <c r="E2" s="159"/>
    </row>
    <row r="3" spans="1:5" s="13" customFormat="1" ht="15.75" customHeight="1" thickTop="1">
      <c r="A3" s="10" t="s">
        <v>603</v>
      </c>
      <c r="B3" s="1120" t="s">
        <v>567</v>
      </c>
      <c r="C3" s="1120" t="s">
        <v>568</v>
      </c>
      <c r="D3" s="44" t="s">
        <v>902</v>
      </c>
      <c r="E3" s="44"/>
    </row>
    <row r="4" spans="1:5" s="13" customFormat="1" ht="15.75" customHeight="1">
      <c r="A4" s="35" t="s">
        <v>604</v>
      </c>
      <c r="B4" s="1110"/>
      <c r="C4" s="1110"/>
      <c r="D4" s="78" t="s">
        <v>569</v>
      </c>
      <c r="E4" s="53" t="s">
        <v>605</v>
      </c>
    </row>
    <row r="5" spans="1:5" s="14" customFormat="1" ht="16.5" customHeight="1">
      <c r="A5" s="47">
        <v>22</v>
      </c>
      <c r="B5" s="28">
        <v>5788</v>
      </c>
      <c r="C5" s="28">
        <v>7022</v>
      </c>
      <c r="D5" s="28">
        <v>101276</v>
      </c>
      <c r="E5" s="74">
        <v>251661658</v>
      </c>
    </row>
    <row r="6" spans="1:5" s="14" customFormat="1" ht="16.5" customHeight="1">
      <c r="A6" s="36">
        <v>23</v>
      </c>
      <c r="B6" s="28">
        <v>5893</v>
      </c>
      <c r="C6" s="28">
        <v>7808</v>
      </c>
      <c r="D6" s="28">
        <v>104964</v>
      </c>
      <c r="E6" s="32">
        <v>259762545</v>
      </c>
    </row>
    <row r="7" spans="1:5" s="14" customFormat="1" ht="16.5" customHeight="1">
      <c r="A7" s="39">
        <v>24</v>
      </c>
      <c r="B7" s="30">
        <v>5775</v>
      </c>
      <c r="C7" s="30">
        <v>8052</v>
      </c>
      <c r="D7" s="30">
        <v>104705</v>
      </c>
      <c r="E7" s="33">
        <v>258589944</v>
      </c>
    </row>
    <row r="8" s="11" customFormat="1" ht="12.75" customHeight="1">
      <c r="A8" s="11" t="s">
        <v>606</v>
      </c>
    </row>
    <row r="9" s="11" customFormat="1" ht="13.5" customHeight="1"/>
    <row r="10" s="11" customFormat="1" ht="13.5" customHeight="1"/>
    <row r="11" s="11" customFormat="1" ht="13.5" customHeight="1"/>
    <row r="12" s="11" customFormat="1" ht="13.5" customHeight="1"/>
    <row r="13" s="13" customFormat="1" ht="13.5" customHeight="1"/>
    <row r="14" s="13" customFormat="1" ht="13.5" customHeight="1"/>
    <row r="15" s="13" customFormat="1" ht="13.5" customHeight="1"/>
    <row r="16" s="13" customFormat="1" ht="13.5" customHeight="1"/>
    <row r="17" s="13" customFormat="1" ht="13.5" customHeight="1"/>
    <row r="18" s="13" customFormat="1" ht="13.5" customHeight="1"/>
    <row r="19" s="13" customFormat="1" ht="13.5" customHeight="1"/>
    <row r="20" s="13" customFormat="1" ht="13.5" customHeight="1"/>
    <row r="21" s="13" customFormat="1" ht="13.5" customHeight="1"/>
    <row r="22" s="13" customFormat="1" ht="13.5" customHeight="1"/>
    <row r="23" s="13" customFormat="1" ht="13.5" customHeight="1"/>
    <row r="24" s="13" customFormat="1" ht="13.5" customHeight="1"/>
    <row r="25" s="13" customFormat="1" ht="13.5" customHeight="1"/>
    <row r="26" s="13" customFormat="1" ht="13.5" customHeight="1"/>
    <row r="27" s="13" customFormat="1" ht="13.5" customHeight="1"/>
    <row r="28" s="13" customFormat="1" ht="13.5" customHeight="1"/>
    <row r="29" s="13" customFormat="1" ht="13.5" customHeight="1"/>
    <row r="30" s="13" customFormat="1" ht="13.5" customHeight="1"/>
    <row r="31" ht="19.5" customHeight="1"/>
    <row r="32" ht="19.5" customHeight="1"/>
    <row r="33" ht="19.5" customHeight="1"/>
    <row r="34" ht="19.5" customHeight="1"/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6.5" style="564" customWidth="1"/>
    <col min="2" max="4" width="8.59765625" style="564" customWidth="1"/>
    <col min="5" max="5" width="9.3984375" style="564" customWidth="1"/>
    <col min="6" max="7" width="8.59765625" style="564" customWidth="1"/>
    <col min="8" max="10" width="9.3984375" style="564" customWidth="1"/>
    <col min="11" max="16384" width="9" style="564" customWidth="1"/>
  </cols>
  <sheetData>
    <row r="1" spans="1:10" s="568" customFormat="1" ht="15" customHeight="1">
      <c r="A1" s="621" t="s">
        <v>607</v>
      </c>
      <c r="B1" s="622"/>
      <c r="C1" s="622"/>
      <c r="D1" s="623"/>
      <c r="E1" s="623"/>
      <c r="F1" s="623"/>
      <c r="G1" s="623"/>
      <c r="H1" s="623"/>
      <c r="I1" s="623"/>
      <c r="J1" s="623"/>
    </row>
    <row r="2" spans="1:10" ht="9.75" customHeight="1" thickBot="1">
      <c r="A2" s="624"/>
      <c r="B2" s="625"/>
      <c r="C2" s="625"/>
      <c r="D2" s="604"/>
      <c r="E2" s="604"/>
      <c r="F2" s="604"/>
      <c r="G2" s="604"/>
      <c r="H2" s="604"/>
      <c r="I2" s="604"/>
      <c r="J2" s="604"/>
    </row>
    <row r="3" spans="1:10" s="573" customFormat="1" ht="18" customHeight="1" thickTop="1">
      <c r="A3" s="626" t="s">
        <v>111</v>
      </c>
      <c r="B3" s="1216" t="s">
        <v>570</v>
      </c>
      <c r="C3" s="1217"/>
      <c r="D3" s="1218"/>
      <c r="E3" s="1216" t="s">
        <v>571</v>
      </c>
      <c r="F3" s="1217"/>
      <c r="G3" s="1218"/>
      <c r="H3" s="1216" t="s">
        <v>572</v>
      </c>
      <c r="I3" s="1217"/>
      <c r="J3" s="1217"/>
    </row>
    <row r="4" spans="1:10" s="1043" customFormat="1" ht="12" customHeight="1">
      <c r="A4" s="1219" t="s">
        <v>1</v>
      </c>
      <c r="B4" s="1221" t="s">
        <v>280</v>
      </c>
      <c r="C4" s="1038" t="s">
        <v>573</v>
      </c>
      <c r="D4" s="1038" t="s">
        <v>574</v>
      </c>
      <c r="E4" s="1221" t="s">
        <v>280</v>
      </c>
      <c r="F4" s="1038" t="s">
        <v>573</v>
      </c>
      <c r="G4" s="1038" t="s">
        <v>574</v>
      </c>
      <c r="H4" s="1222" t="s">
        <v>280</v>
      </c>
      <c r="I4" s="1038" t="s">
        <v>573</v>
      </c>
      <c r="J4" s="1042" t="s">
        <v>574</v>
      </c>
    </row>
    <row r="5" spans="1:13" s="1046" customFormat="1" ht="12" customHeight="1">
      <c r="A5" s="1220"/>
      <c r="B5" s="1110"/>
      <c r="C5" s="1041" t="s">
        <v>575</v>
      </c>
      <c r="D5" s="1041" t="s">
        <v>575</v>
      </c>
      <c r="E5" s="1110"/>
      <c r="F5" s="1041" t="s">
        <v>575</v>
      </c>
      <c r="G5" s="1041" t="s">
        <v>575</v>
      </c>
      <c r="H5" s="1223"/>
      <c r="I5" s="1041" t="s">
        <v>575</v>
      </c>
      <c r="J5" s="1044" t="s">
        <v>575</v>
      </c>
      <c r="K5" s="1045"/>
      <c r="L5" s="1045"/>
      <c r="M5" s="1045"/>
    </row>
    <row r="6" spans="1:13" ht="16.5" customHeight="1">
      <c r="A6" s="627">
        <v>22</v>
      </c>
      <c r="B6" s="628">
        <v>85972</v>
      </c>
      <c r="C6" s="628">
        <v>37738</v>
      </c>
      <c r="D6" s="628">
        <v>48234</v>
      </c>
      <c r="E6" s="628">
        <v>1421608</v>
      </c>
      <c r="F6" s="629">
        <v>768032</v>
      </c>
      <c r="G6" s="629">
        <v>653576</v>
      </c>
      <c r="H6" s="628">
        <v>2808375</v>
      </c>
      <c r="I6" s="629">
        <v>1370544</v>
      </c>
      <c r="J6" s="630">
        <v>1437831</v>
      </c>
      <c r="K6" s="631"/>
      <c r="L6" s="631"/>
      <c r="M6" s="631"/>
    </row>
    <row r="7" spans="1:13" ht="16.5" customHeight="1">
      <c r="A7" s="627">
        <v>23</v>
      </c>
      <c r="B7" s="628">
        <v>86323</v>
      </c>
      <c r="C7" s="628">
        <v>38049</v>
      </c>
      <c r="D7" s="628">
        <v>48274</v>
      </c>
      <c r="E7" s="628">
        <v>1449206</v>
      </c>
      <c r="F7" s="629">
        <v>763533</v>
      </c>
      <c r="G7" s="629">
        <v>685673</v>
      </c>
      <c r="H7" s="628">
        <v>2899397</v>
      </c>
      <c r="I7" s="629">
        <v>1351602</v>
      </c>
      <c r="J7" s="630">
        <v>1547795</v>
      </c>
      <c r="K7" s="631"/>
      <c r="L7" s="631"/>
      <c r="M7" s="631"/>
    </row>
    <row r="8" spans="1:13" ht="16.5" customHeight="1">
      <c r="A8" s="632">
        <v>24</v>
      </c>
      <c r="B8" s="633">
        <v>86471</v>
      </c>
      <c r="C8" s="633">
        <v>38459</v>
      </c>
      <c r="D8" s="633">
        <v>48012</v>
      </c>
      <c r="E8" s="633">
        <v>1475381</v>
      </c>
      <c r="F8" s="634">
        <v>793647</v>
      </c>
      <c r="G8" s="634">
        <v>681734</v>
      </c>
      <c r="H8" s="633">
        <v>2936783</v>
      </c>
      <c r="I8" s="634">
        <v>1403178</v>
      </c>
      <c r="J8" s="635">
        <v>1533605</v>
      </c>
      <c r="K8" s="631"/>
      <c r="L8" s="631"/>
      <c r="M8" s="631"/>
    </row>
    <row r="9" spans="1:13" ht="12" customHeight="1">
      <c r="A9" s="636" t="s">
        <v>580</v>
      </c>
      <c r="B9" s="637"/>
      <c r="C9" s="637"/>
      <c r="D9" s="604"/>
      <c r="E9" s="637"/>
      <c r="F9" s="637"/>
      <c r="G9" s="637"/>
      <c r="H9" s="637"/>
      <c r="I9" s="637"/>
      <c r="J9" s="638" t="s">
        <v>608</v>
      </c>
      <c r="K9" s="631"/>
      <c r="L9" s="631"/>
      <c r="M9" s="631"/>
    </row>
    <row r="10" spans="1:13" ht="12" customHeight="1">
      <c r="A10" s="604"/>
      <c r="B10" s="637"/>
      <c r="C10" s="637"/>
      <c r="D10" s="604"/>
      <c r="E10" s="637"/>
      <c r="F10" s="637"/>
      <c r="G10" s="637"/>
      <c r="H10" s="637"/>
      <c r="I10" s="637"/>
      <c r="J10" s="638" t="s">
        <v>903</v>
      </c>
      <c r="K10" s="631"/>
      <c r="L10" s="631"/>
      <c r="M10" s="631"/>
    </row>
    <row r="11" spans="1:13" ht="12" customHeight="1">
      <c r="A11" s="604"/>
      <c r="B11" s="637"/>
      <c r="C11" s="639"/>
      <c r="D11" s="604"/>
      <c r="E11" s="637"/>
      <c r="F11" s="637"/>
      <c r="G11" s="637"/>
      <c r="H11" s="637"/>
      <c r="I11" s="637"/>
      <c r="J11" s="638" t="s">
        <v>609</v>
      </c>
      <c r="K11" s="631"/>
      <c r="L11" s="631"/>
      <c r="M11" s="631"/>
    </row>
    <row r="12" spans="1:13" ht="12" customHeight="1">
      <c r="A12" s="604"/>
      <c r="B12" s="637"/>
      <c r="C12" s="640"/>
      <c r="D12" s="604"/>
      <c r="E12" s="637"/>
      <c r="F12" s="637"/>
      <c r="G12" s="637"/>
      <c r="H12" s="637"/>
      <c r="I12" s="637"/>
      <c r="J12" s="638" t="s">
        <v>610</v>
      </c>
      <c r="K12" s="631"/>
      <c r="L12" s="631"/>
      <c r="M12" s="631"/>
    </row>
    <row r="13" spans="2:13" ht="13.5">
      <c r="B13" s="641"/>
      <c r="C13" s="588"/>
      <c r="E13" s="631"/>
      <c r="F13" s="631"/>
      <c r="G13" s="631"/>
      <c r="H13" s="641"/>
      <c r="I13" s="631"/>
      <c r="J13" s="631"/>
      <c r="K13" s="631"/>
      <c r="L13" s="631"/>
      <c r="M13" s="631"/>
    </row>
    <row r="14" spans="2:13" ht="13.5">
      <c r="B14" s="641"/>
      <c r="C14" s="588"/>
      <c r="E14" s="641"/>
      <c r="F14" s="631"/>
      <c r="G14" s="631"/>
      <c r="H14" s="641"/>
      <c r="I14" s="631"/>
      <c r="J14" s="631"/>
      <c r="K14" s="631"/>
      <c r="L14" s="631"/>
      <c r="M14" s="631"/>
    </row>
    <row r="15" spans="2:13" ht="13.5">
      <c r="B15" s="631"/>
      <c r="C15" s="642"/>
      <c r="D15" s="642"/>
      <c r="E15" s="631"/>
      <c r="F15" s="631"/>
      <c r="G15" s="631"/>
      <c r="H15" s="631"/>
      <c r="I15" s="631"/>
      <c r="J15" s="631"/>
      <c r="K15" s="631"/>
      <c r="L15" s="631"/>
      <c r="M15" s="631"/>
    </row>
    <row r="16" spans="2:13" ht="13.5">
      <c r="B16" s="631"/>
      <c r="C16" s="642"/>
      <c r="D16" s="642"/>
      <c r="E16" s="631"/>
      <c r="F16" s="631"/>
      <c r="G16" s="631"/>
      <c r="H16" s="631"/>
      <c r="I16" s="631"/>
      <c r="J16" s="631"/>
      <c r="K16" s="631"/>
      <c r="L16" s="631"/>
      <c r="M16" s="631"/>
    </row>
    <row r="17" spans="2:13" ht="13.5"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</row>
    <row r="18" spans="2:13" ht="13.5">
      <c r="B18" s="631"/>
      <c r="C18" s="631"/>
      <c r="D18" s="631"/>
      <c r="E18" s="631"/>
      <c r="F18" s="631"/>
      <c r="G18" s="631"/>
      <c r="H18" s="631"/>
      <c r="I18" s="631"/>
      <c r="J18" s="631"/>
      <c r="K18" s="631"/>
      <c r="L18" s="631"/>
      <c r="M18" s="631"/>
    </row>
    <row r="19" spans="2:13" ht="13.5">
      <c r="B19" s="631"/>
      <c r="C19" s="631"/>
      <c r="D19" s="631"/>
      <c r="E19" s="631"/>
      <c r="F19" s="631"/>
      <c r="G19" s="631"/>
      <c r="H19" s="631"/>
      <c r="I19" s="631"/>
      <c r="J19" s="631"/>
      <c r="K19" s="631"/>
      <c r="L19" s="631"/>
      <c r="M19" s="631"/>
    </row>
    <row r="20" spans="2:13" ht="13.5">
      <c r="B20" s="631"/>
      <c r="C20" s="631"/>
      <c r="D20" s="631"/>
      <c r="E20" s="631"/>
      <c r="F20" s="631"/>
      <c r="G20" s="631"/>
      <c r="H20" s="631"/>
      <c r="I20" s="631"/>
      <c r="J20" s="631"/>
      <c r="K20" s="631"/>
      <c r="L20" s="631"/>
      <c r="M20" s="631"/>
    </row>
    <row r="21" spans="2:13" ht="13.5">
      <c r="B21" s="631"/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1"/>
    </row>
    <row r="22" spans="2:13" ht="13.5">
      <c r="B22" s="631"/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</row>
    <row r="23" spans="2:13" ht="13.5"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</row>
    <row r="25" ht="13.5">
      <c r="F25" s="643"/>
    </row>
  </sheetData>
  <sheetProtection/>
  <mergeCells count="7">
    <mergeCell ref="B3:D3"/>
    <mergeCell ref="E3:G3"/>
    <mergeCell ref="H3:J3"/>
    <mergeCell ref="A4:A5"/>
    <mergeCell ref="B4:B5"/>
    <mergeCell ref="E4:E5"/>
    <mergeCell ref="H4:H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5.69921875" style="1" customWidth="1"/>
    <col min="2" max="4" width="5.3984375" style="1" customWidth="1"/>
    <col min="5" max="5" width="6.09765625" style="1" customWidth="1"/>
    <col min="6" max="16" width="5.3984375" style="1" customWidth="1"/>
    <col min="17" max="16384" width="8.69921875" style="1" customWidth="1"/>
  </cols>
  <sheetData>
    <row r="1" spans="1:17" s="645" customFormat="1" ht="15" customHeight="1">
      <c r="A1" s="644" t="s">
        <v>628</v>
      </c>
      <c r="Q1" s="24"/>
    </row>
    <row r="2" spans="1:17" s="645" customFormat="1" ht="9.75" customHeight="1" thickBot="1">
      <c r="A2" s="646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24"/>
    </row>
    <row r="3" spans="1:17" ht="18" customHeight="1" thickTop="1">
      <c r="A3" s="1224" t="s">
        <v>904</v>
      </c>
      <c r="B3" s="72" t="s">
        <v>611</v>
      </c>
      <c r="C3" s="67"/>
      <c r="D3" s="72"/>
      <c r="E3" s="1136" t="s">
        <v>612</v>
      </c>
      <c r="F3" s="1160"/>
      <c r="G3" s="1160"/>
      <c r="H3" s="1160"/>
      <c r="I3" s="1160"/>
      <c r="J3" s="1160"/>
      <c r="K3" s="1160"/>
      <c r="L3" s="1160"/>
      <c r="M3" s="1160"/>
      <c r="N3" s="1160"/>
      <c r="O3" s="1160"/>
      <c r="P3" s="1160"/>
      <c r="Q3" s="349"/>
    </row>
    <row r="4" spans="1:16" ht="8.25" customHeight="1">
      <c r="A4" s="1147"/>
      <c r="B4" s="648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50"/>
    </row>
    <row r="5" spans="1:17" s="656" customFormat="1" ht="130.5" customHeight="1">
      <c r="A5" s="651" t="s">
        <v>24</v>
      </c>
      <c r="B5" s="652" t="s">
        <v>613</v>
      </c>
      <c r="C5" s="653" t="s">
        <v>614</v>
      </c>
      <c r="D5" s="653" t="s">
        <v>615</v>
      </c>
      <c r="E5" s="653" t="s">
        <v>616</v>
      </c>
      <c r="F5" s="653" t="s">
        <v>617</v>
      </c>
      <c r="G5" s="653" t="s">
        <v>618</v>
      </c>
      <c r="H5" s="653" t="s">
        <v>619</v>
      </c>
      <c r="I5" s="653" t="s">
        <v>620</v>
      </c>
      <c r="J5" s="653" t="s">
        <v>621</v>
      </c>
      <c r="K5" s="653" t="s">
        <v>622</v>
      </c>
      <c r="L5" s="653" t="s">
        <v>623</v>
      </c>
      <c r="M5" s="653" t="s">
        <v>624</v>
      </c>
      <c r="N5" s="653" t="s">
        <v>625</v>
      </c>
      <c r="O5" s="653" t="s">
        <v>626</v>
      </c>
      <c r="P5" s="654" t="s">
        <v>627</v>
      </c>
      <c r="Q5" s="655"/>
    </row>
    <row r="6" spans="1:16" ht="8.25" customHeight="1">
      <c r="A6" s="657"/>
      <c r="B6" s="658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60"/>
    </row>
    <row r="7" spans="1:17" s="665" customFormat="1" ht="16.5" customHeight="1">
      <c r="A7" s="36">
        <v>22</v>
      </c>
      <c r="B7" s="114">
        <v>1621</v>
      </c>
      <c r="C7" s="114">
        <v>628</v>
      </c>
      <c r="D7" s="661">
        <v>-18</v>
      </c>
      <c r="E7" s="662">
        <v>11968</v>
      </c>
      <c r="F7" s="114">
        <v>1360</v>
      </c>
      <c r="G7" s="114">
        <v>3624</v>
      </c>
      <c r="H7" s="114">
        <v>98</v>
      </c>
      <c r="I7" s="114">
        <v>552</v>
      </c>
      <c r="J7" s="114">
        <v>3764</v>
      </c>
      <c r="K7" s="114">
        <v>27</v>
      </c>
      <c r="L7" s="114">
        <v>182</v>
      </c>
      <c r="M7" s="114">
        <v>91</v>
      </c>
      <c r="N7" s="663">
        <v>365</v>
      </c>
      <c r="O7" s="114">
        <v>644</v>
      </c>
      <c r="P7" s="664">
        <v>1261</v>
      </c>
      <c r="Q7" s="664"/>
    </row>
    <row r="8" spans="1:17" s="102" customFormat="1" ht="16.5" customHeight="1">
      <c r="A8" s="36">
        <v>23</v>
      </c>
      <c r="B8" s="662">
        <v>1729</v>
      </c>
      <c r="C8" s="662">
        <v>567</v>
      </c>
      <c r="D8" s="666">
        <v>-22</v>
      </c>
      <c r="E8" s="662">
        <v>12807</v>
      </c>
      <c r="F8" s="662">
        <v>1774</v>
      </c>
      <c r="G8" s="662">
        <v>3780</v>
      </c>
      <c r="H8" s="662">
        <v>246</v>
      </c>
      <c r="I8" s="662">
        <v>390</v>
      </c>
      <c r="J8" s="662">
        <v>3718</v>
      </c>
      <c r="K8" s="662">
        <v>27</v>
      </c>
      <c r="L8" s="662">
        <v>224</v>
      </c>
      <c r="M8" s="662">
        <v>131</v>
      </c>
      <c r="N8" s="667">
        <v>256</v>
      </c>
      <c r="O8" s="662">
        <v>918</v>
      </c>
      <c r="P8" s="668">
        <v>1343</v>
      </c>
      <c r="Q8" s="669"/>
    </row>
    <row r="9" spans="1:17" s="102" customFormat="1" ht="16.5" customHeight="1">
      <c r="A9" s="39">
        <v>24</v>
      </c>
      <c r="B9" s="670">
        <v>1760</v>
      </c>
      <c r="C9" s="670">
        <v>434</v>
      </c>
      <c r="D9" s="671">
        <v>-23</v>
      </c>
      <c r="E9" s="670">
        <v>15002</v>
      </c>
      <c r="F9" s="670">
        <v>1733</v>
      </c>
      <c r="G9" s="670">
        <v>4559</v>
      </c>
      <c r="H9" s="670">
        <v>225</v>
      </c>
      <c r="I9" s="670">
        <v>214</v>
      </c>
      <c r="J9" s="670">
        <v>2816</v>
      </c>
      <c r="K9" s="670">
        <v>19</v>
      </c>
      <c r="L9" s="670">
        <v>201</v>
      </c>
      <c r="M9" s="670">
        <v>313</v>
      </c>
      <c r="N9" s="672">
        <v>161</v>
      </c>
      <c r="O9" s="670">
        <v>1279</v>
      </c>
      <c r="P9" s="673">
        <v>3482</v>
      </c>
      <c r="Q9" s="669"/>
    </row>
    <row r="10" spans="1:17" s="42" customFormat="1" ht="12.75" customHeight="1">
      <c r="A10" s="11" t="s">
        <v>629</v>
      </c>
      <c r="Q10" s="349"/>
    </row>
  </sheetData>
  <sheetProtection/>
  <mergeCells count="2">
    <mergeCell ref="A3:A4"/>
    <mergeCell ref="E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0.3984375" style="1" customWidth="1"/>
    <col min="2" max="5" width="19.09765625" style="1" customWidth="1"/>
    <col min="6" max="16384" width="9" style="1" customWidth="1"/>
  </cols>
  <sheetData>
    <row r="1" s="5" customFormat="1" ht="15" customHeight="1">
      <c r="A1" s="2" t="s">
        <v>630</v>
      </c>
    </row>
    <row r="2" ht="9.75" customHeight="1" thickBot="1">
      <c r="A2" s="15"/>
    </row>
    <row r="3" spans="1:5" ht="17.25" customHeight="1" thickTop="1">
      <c r="A3" s="674" t="s">
        <v>631</v>
      </c>
      <c r="B3" s="1212" t="s">
        <v>632</v>
      </c>
      <c r="C3" s="1212" t="s">
        <v>633</v>
      </c>
      <c r="D3" s="1214" t="s">
        <v>634</v>
      </c>
      <c r="E3" s="1214" t="s">
        <v>635</v>
      </c>
    </row>
    <row r="4" spans="1:5" ht="17.25" customHeight="1">
      <c r="A4" s="675" t="s">
        <v>636</v>
      </c>
      <c r="B4" s="1213"/>
      <c r="C4" s="1213"/>
      <c r="D4" s="1215"/>
      <c r="E4" s="1215"/>
    </row>
    <row r="5" spans="1:5" ht="17.25" customHeight="1">
      <c r="A5" s="608">
        <v>22</v>
      </c>
      <c r="B5" s="676">
        <v>226653</v>
      </c>
      <c r="C5" s="677">
        <v>61639</v>
      </c>
      <c r="D5" s="676">
        <v>15380</v>
      </c>
      <c r="E5" s="677">
        <v>10515</v>
      </c>
    </row>
    <row r="6" spans="1:5" ht="17.25" customHeight="1">
      <c r="A6" s="608">
        <v>23</v>
      </c>
      <c r="B6" s="676">
        <v>227547</v>
      </c>
      <c r="C6" s="676">
        <v>53135</v>
      </c>
      <c r="D6" s="676">
        <v>13884</v>
      </c>
      <c r="E6" s="677">
        <v>14156</v>
      </c>
    </row>
    <row r="7" spans="1:5" ht="17.25" customHeight="1">
      <c r="A7" s="609">
        <v>24</v>
      </c>
      <c r="B7" s="678">
        <v>209667</v>
      </c>
      <c r="C7" s="678">
        <v>53891</v>
      </c>
      <c r="D7" s="678">
        <v>14853</v>
      </c>
      <c r="E7" s="610">
        <v>11701</v>
      </c>
    </row>
    <row r="8" spans="1:5" ht="12" customHeight="1">
      <c r="A8" s="186" t="s">
        <v>637</v>
      </c>
      <c r="C8" s="10"/>
      <c r="E8" s="10" t="s">
        <v>638</v>
      </c>
    </row>
    <row r="9" ht="12" customHeight="1">
      <c r="E9" s="10" t="s">
        <v>639</v>
      </c>
    </row>
    <row r="10" ht="13.5">
      <c r="C10" s="42"/>
    </row>
    <row r="11" ht="13.5">
      <c r="B11" s="679"/>
    </row>
  </sheetData>
  <sheetProtection/>
  <mergeCells count="4">
    <mergeCell ref="B3:B4"/>
    <mergeCell ref="C3:C4"/>
    <mergeCell ref="E3:E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8.3984375" style="1" customWidth="1"/>
    <col min="2" max="7" width="9" style="1" customWidth="1"/>
    <col min="8" max="8" width="12.59765625" style="1" customWidth="1"/>
    <col min="9" max="9" width="12.09765625" style="1" customWidth="1"/>
    <col min="10" max="16384" width="9" style="1" customWidth="1"/>
  </cols>
  <sheetData>
    <row r="1" spans="1:10" ht="15" customHeight="1">
      <c r="A1" s="2" t="s">
        <v>338</v>
      </c>
      <c r="B1" s="7"/>
      <c r="C1" s="7"/>
      <c r="D1" s="7"/>
      <c r="E1" s="7"/>
      <c r="F1" s="7"/>
      <c r="G1" s="7"/>
      <c r="H1" s="7"/>
      <c r="J1" s="9"/>
    </row>
    <row r="2" spans="1:10" ht="12.75" customHeight="1" thickBot="1">
      <c r="A2" s="6"/>
      <c r="B2" s="8"/>
      <c r="C2" s="8"/>
      <c r="D2" s="8"/>
      <c r="E2" s="8"/>
      <c r="F2" s="8"/>
      <c r="G2" s="8"/>
      <c r="H2" s="8"/>
      <c r="I2" s="24" t="s">
        <v>322</v>
      </c>
      <c r="J2" s="9"/>
    </row>
    <row r="3" spans="1:10" ht="18" customHeight="1" thickTop="1">
      <c r="A3" s="171" t="s">
        <v>339</v>
      </c>
      <c r="B3" s="1091" t="s">
        <v>3</v>
      </c>
      <c r="C3" s="325" t="s">
        <v>340</v>
      </c>
      <c r="D3" s="55"/>
      <c r="E3" s="55"/>
      <c r="F3" s="55"/>
      <c r="G3" s="55"/>
      <c r="H3" s="1096" t="s">
        <v>431</v>
      </c>
      <c r="I3" s="1097" t="s">
        <v>432</v>
      </c>
      <c r="J3" s="13"/>
    </row>
    <row r="4" spans="1:10" ht="18" customHeight="1">
      <c r="A4" s="35" t="s">
        <v>423</v>
      </c>
      <c r="B4" s="1094"/>
      <c r="C4" s="380" t="s">
        <v>3</v>
      </c>
      <c r="D4" s="56" t="s">
        <v>433</v>
      </c>
      <c r="E4" s="380" t="s">
        <v>434</v>
      </c>
      <c r="F4" s="56" t="s">
        <v>435</v>
      </c>
      <c r="G4" s="380" t="s">
        <v>341</v>
      </c>
      <c r="H4" s="1094"/>
      <c r="I4" s="1098"/>
      <c r="J4" s="13"/>
    </row>
    <row r="5" spans="1:10" ht="16.5" customHeight="1">
      <c r="A5" s="47">
        <v>23</v>
      </c>
      <c r="B5" s="48">
        <v>16652</v>
      </c>
      <c r="C5" s="28">
        <v>2163</v>
      </c>
      <c r="D5" s="19">
        <v>750</v>
      </c>
      <c r="E5" s="19">
        <v>397</v>
      </c>
      <c r="F5" s="19">
        <v>88</v>
      </c>
      <c r="G5" s="19">
        <v>928</v>
      </c>
      <c r="H5" s="19">
        <v>505</v>
      </c>
      <c r="I5" s="20">
        <v>13984</v>
      </c>
      <c r="J5" s="14"/>
    </row>
    <row r="6" spans="1:10" ht="16.5" customHeight="1">
      <c r="A6" s="47">
        <v>24</v>
      </c>
      <c r="B6" s="48">
        <v>17515</v>
      </c>
      <c r="C6" s="28">
        <v>2472</v>
      </c>
      <c r="D6" s="19">
        <v>680</v>
      </c>
      <c r="E6" s="19">
        <v>282</v>
      </c>
      <c r="F6" s="19">
        <v>59</v>
      </c>
      <c r="G6" s="19">
        <v>1451</v>
      </c>
      <c r="H6" s="19">
        <v>617</v>
      </c>
      <c r="I6" s="20">
        <v>14426</v>
      </c>
      <c r="J6" s="14"/>
    </row>
    <row r="7" spans="1:10" ht="16.5" customHeight="1">
      <c r="A7" s="317">
        <v>25</v>
      </c>
      <c r="B7" s="49">
        <v>18186</v>
      </c>
      <c r="C7" s="30">
        <v>2798</v>
      </c>
      <c r="D7" s="22">
        <v>849</v>
      </c>
      <c r="E7" s="22">
        <v>345</v>
      </c>
      <c r="F7" s="22">
        <v>70</v>
      </c>
      <c r="G7" s="22">
        <v>1534</v>
      </c>
      <c r="H7" s="22">
        <v>601</v>
      </c>
      <c r="I7" s="23">
        <v>14787</v>
      </c>
      <c r="J7" s="14"/>
    </row>
    <row r="8" spans="1:10" ht="12.75" customHeight="1">
      <c r="A8" s="11" t="s">
        <v>326</v>
      </c>
      <c r="B8" s="11"/>
      <c r="C8" s="11"/>
      <c r="D8" s="11"/>
      <c r="E8" s="11"/>
      <c r="F8" s="11"/>
      <c r="G8" s="11"/>
      <c r="H8" s="11"/>
      <c r="I8" s="24" t="s">
        <v>342</v>
      </c>
      <c r="J8" s="11"/>
    </row>
    <row r="9" s="172" customFormat="1" ht="13.5"/>
    <row r="10" spans="1:9" ht="13.5">
      <c r="A10" s="34"/>
      <c r="B10" s="318"/>
      <c r="C10" s="318"/>
      <c r="D10" s="319"/>
      <c r="E10" s="319"/>
      <c r="F10" s="319"/>
      <c r="G10" s="319"/>
      <c r="H10" s="319"/>
      <c r="I10" s="320"/>
    </row>
    <row r="11" spans="1:9" ht="13.5">
      <c r="A11" s="34"/>
      <c r="B11" s="321"/>
      <c r="C11" s="321"/>
      <c r="D11" s="322"/>
      <c r="E11" s="322"/>
      <c r="F11" s="322"/>
      <c r="G11" s="322"/>
      <c r="H11" s="322"/>
      <c r="I11" s="322"/>
    </row>
    <row r="12" spans="1:9" ht="13.5">
      <c r="A12" s="34"/>
      <c r="B12" s="321"/>
      <c r="C12" s="321"/>
      <c r="D12" s="322"/>
      <c r="E12" s="322"/>
      <c r="F12" s="322"/>
      <c r="G12" s="322"/>
      <c r="H12" s="322"/>
      <c r="I12" s="322"/>
    </row>
    <row r="13" spans="1:9" ht="13.5">
      <c r="A13" s="34"/>
      <c r="B13" s="321"/>
      <c r="C13" s="321"/>
      <c r="D13" s="320"/>
      <c r="E13" s="320"/>
      <c r="F13" s="320"/>
      <c r="G13" s="320"/>
      <c r="H13" s="320"/>
      <c r="I13" s="320"/>
    </row>
    <row r="14" spans="1:9" ht="13.5">
      <c r="A14" s="34"/>
      <c r="B14" s="321"/>
      <c r="C14" s="321"/>
      <c r="D14" s="322"/>
      <c r="E14" s="322"/>
      <c r="F14" s="322"/>
      <c r="G14" s="322"/>
      <c r="H14" s="322"/>
      <c r="I14" s="322"/>
    </row>
    <row r="15" spans="2:9" ht="13.5">
      <c r="B15" s="323"/>
      <c r="C15" s="323"/>
      <c r="D15" s="288"/>
      <c r="E15" s="288"/>
      <c r="F15" s="288"/>
      <c r="G15" s="288"/>
      <c r="H15" s="288"/>
      <c r="I15" s="288"/>
    </row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s="172" customFormat="1" ht="13.5"/>
    <row r="27" s="172" customFormat="1" ht="13.5"/>
    <row r="28" s="172" customFormat="1" ht="13.5"/>
    <row r="29" s="172" customFormat="1" ht="13.5"/>
    <row r="30" s="172" customFormat="1" ht="13.5"/>
  </sheetData>
  <sheetProtection/>
  <mergeCells count="3">
    <mergeCell ref="H3:H4"/>
    <mergeCell ref="I3:I4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9.8984375" style="707" customWidth="1"/>
    <col min="2" max="7" width="12.8984375" style="681" customWidth="1"/>
    <col min="8" max="16384" width="9" style="681" customWidth="1"/>
  </cols>
  <sheetData>
    <row r="1" spans="1:7" s="685" customFormat="1" ht="15" customHeight="1">
      <c r="A1" s="683" t="s">
        <v>711</v>
      </c>
      <c r="B1" s="684"/>
      <c r="C1" s="684"/>
      <c r="D1" s="684"/>
      <c r="E1" s="684"/>
      <c r="F1" s="684"/>
      <c r="G1" s="684"/>
    </row>
    <row r="2" spans="1:7" s="688" customFormat="1" ht="9.75" customHeight="1" thickBot="1">
      <c r="A2" s="686"/>
      <c r="B2" s="687"/>
      <c r="C2" s="687"/>
      <c r="D2" s="687"/>
      <c r="E2" s="687"/>
      <c r="F2" s="687"/>
      <c r="G2" s="687"/>
    </row>
    <row r="3" spans="1:7" s="688" customFormat="1" ht="17.25" customHeight="1" thickTop="1">
      <c r="A3" s="689" t="s">
        <v>140</v>
      </c>
      <c r="B3" s="690" t="s">
        <v>640</v>
      </c>
      <c r="C3" s="690"/>
      <c r="D3" s="691"/>
      <c r="E3" s="690" t="s">
        <v>641</v>
      </c>
      <c r="F3" s="690"/>
      <c r="G3" s="690"/>
    </row>
    <row r="4" spans="1:7" s="688" customFormat="1" ht="17.25" customHeight="1">
      <c r="A4" s="692" t="s">
        <v>712</v>
      </c>
      <c r="B4" s="693" t="s">
        <v>642</v>
      </c>
      <c r="C4" s="694" t="s">
        <v>643</v>
      </c>
      <c r="D4" s="695" t="s">
        <v>713</v>
      </c>
      <c r="E4" s="696" t="s">
        <v>644</v>
      </c>
      <c r="F4" s="694" t="s">
        <v>645</v>
      </c>
      <c r="G4" s="696" t="s">
        <v>713</v>
      </c>
    </row>
    <row r="5" spans="1:7" s="688" customFormat="1" ht="16.5" customHeight="1">
      <c r="A5" s="697">
        <v>22</v>
      </c>
      <c r="B5" s="329">
        <v>320823</v>
      </c>
      <c r="C5" s="328">
        <v>132868</v>
      </c>
      <c r="D5" s="698">
        <f>IF(ISBLANK(B5),"",C5/B5*100)</f>
        <v>41.41473647462931</v>
      </c>
      <c r="E5" s="329">
        <v>668814</v>
      </c>
      <c r="F5" s="328">
        <v>230565</v>
      </c>
      <c r="G5" s="699">
        <f>IF(ISBLANK(E5),"",F5/E5*100)</f>
        <v>34.47371017951179</v>
      </c>
    </row>
    <row r="6" spans="1:7" s="688" customFormat="1" ht="16.5" customHeight="1">
      <c r="A6" s="700">
        <v>23</v>
      </c>
      <c r="B6" s="328">
        <v>322440</v>
      </c>
      <c r="C6" s="328">
        <v>131181</v>
      </c>
      <c r="D6" s="701">
        <v>40.7</v>
      </c>
      <c r="E6" s="328">
        <v>669097</v>
      </c>
      <c r="F6" s="328">
        <v>225896</v>
      </c>
      <c r="G6" s="699">
        <v>33.8</v>
      </c>
    </row>
    <row r="7" spans="1:7" s="688" customFormat="1" ht="16.5" customHeight="1">
      <c r="A7" s="702">
        <v>24</v>
      </c>
      <c r="B7" s="330">
        <v>318045</v>
      </c>
      <c r="C7" s="330">
        <v>129492</v>
      </c>
      <c r="D7" s="703">
        <v>40.7</v>
      </c>
      <c r="E7" s="330">
        <v>669592</v>
      </c>
      <c r="F7" s="330">
        <v>220729</v>
      </c>
      <c r="G7" s="704">
        <v>33</v>
      </c>
    </row>
    <row r="8" spans="1:7" s="688" customFormat="1" ht="12.75" customHeight="1">
      <c r="A8" s="11" t="s">
        <v>646</v>
      </c>
      <c r="B8" s="682"/>
      <c r="C8" s="682"/>
      <c r="D8" s="682"/>
      <c r="E8" s="682"/>
      <c r="F8" s="682"/>
      <c r="G8" s="705" t="s">
        <v>647</v>
      </c>
    </row>
    <row r="9" s="688" customFormat="1" ht="13.5" customHeight="1">
      <c r="A9" s="70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6.5" style="1" customWidth="1"/>
    <col min="2" max="3" width="9.3984375" style="1" customWidth="1"/>
    <col min="4" max="4" width="8.09765625" style="1" customWidth="1"/>
    <col min="5" max="6" width="9.3984375" style="1" customWidth="1"/>
    <col min="7" max="7" width="8.09765625" style="1" customWidth="1"/>
    <col min="8" max="9" width="9.3984375" style="1" customWidth="1"/>
    <col min="10" max="10" width="8.09765625" style="1" customWidth="1"/>
    <col min="11" max="16384" width="9" style="1" customWidth="1"/>
  </cols>
  <sheetData>
    <row r="1" spans="1:10" s="5" customFormat="1" ht="15" customHeight="1">
      <c r="A1" s="683" t="s">
        <v>648</v>
      </c>
      <c r="B1" s="708"/>
      <c r="C1" s="708"/>
      <c r="D1" s="708"/>
      <c r="E1" s="709"/>
      <c r="F1" s="709"/>
      <c r="G1" s="709"/>
      <c r="H1" s="709"/>
      <c r="I1" s="709"/>
      <c r="J1" s="709"/>
    </row>
    <row r="2" spans="1:10" ht="9.75" customHeight="1" thickBot="1">
      <c r="A2" s="686"/>
      <c r="B2" s="710"/>
      <c r="C2" s="710"/>
      <c r="D2" s="710"/>
      <c r="E2" s="711"/>
      <c r="F2" s="711"/>
      <c r="G2" s="711"/>
      <c r="H2" s="711"/>
      <c r="I2" s="711"/>
      <c r="J2" s="711"/>
    </row>
    <row r="3" spans="1:10" ht="17.25" customHeight="1" thickTop="1">
      <c r="A3" s="705" t="s">
        <v>242</v>
      </c>
      <c r="B3" s="693"/>
      <c r="C3" s="696" t="s">
        <v>907</v>
      </c>
      <c r="D3" s="696"/>
      <c r="E3" s="712" t="s">
        <v>905</v>
      </c>
      <c r="F3" s="690"/>
      <c r="G3" s="691"/>
      <c r="H3" s="712" t="s">
        <v>906</v>
      </c>
      <c r="I3" s="690"/>
      <c r="J3" s="690"/>
    </row>
    <row r="4" spans="1:10" ht="17.25" customHeight="1">
      <c r="A4" s="713" t="s">
        <v>24</v>
      </c>
      <c r="B4" s="714" t="s">
        <v>649</v>
      </c>
      <c r="C4" s="693" t="s">
        <v>650</v>
      </c>
      <c r="D4" s="694" t="s">
        <v>714</v>
      </c>
      <c r="E4" s="693" t="s">
        <v>651</v>
      </c>
      <c r="F4" s="694" t="s">
        <v>652</v>
      </c>
      <c r="G4" s="694" t="s">
        <v>714</v>
      </c>
      <c r="H4" s="693" t="s">
        <v>651</v>
      </c>
      <c r="I4" s="694" t="s">
        <v>652</v>
      </c>
      <c r="J4" s="715" t="s">
        <v>714</v>
      </c>
    </row>
    <row r="5" spans="1:10" ht="16.5" customHeight="1">
      <c r="A5" s="697">
        <v>22</v>
      </c>
      <c r="B5" s="662">
        <v>26303265</v>
      </c>
      <c r="C5" s="664">
        <v>16343087</v>
      </c>
      <c r="D5" s="716">
        <v>62.13</v>
      </c>
      <c r="E5" s="717">
        <v>19098664</v>
      </c>
      <c r="F5" s="718">
        <v>15363531</v>
      </c>
      <c r="G5" s="719">
        <v>80.44</v>
      </c>
      <c r="H5" s="717">
        <v>7204601</v>
      </c>
      <c r="I5" s="718">
        <v>979556</v>
      </c>
      <c r="J5" s="720">
        <v>13.6</v>
      </c>
    </row>
    <row r="6" spans="1:10" ht="16.5" customHeight="1">
      <c r="A6" s="700">
        <v>23</v>
      </c>
      <c r="B6" s="662">
        <v>27598858</v>
      </c>
      <c r="C6" s="662">
        <v>17498644</v>
      </c>
      <c r="D6" s="716">
        <v>63.4</v>
      </c>
      <c r="E6" s="718">
        <v>20059138</v>
      </c>
      <c r="F6" s="718">
        <v>16393262</v>
      </c>
      <c r="G6" s="716">
        <v>81.72</v>
      </c>
      <c r="H6" s="718">
        <v>7539720</v>
      </c>
      <c r="I6" s="718">
        <v>1105383</v>
      </c>
      <c r="J6" s="720">
        <v>14.66</v>
      </c>
    </row>
    <row r="7" spans="1:10" ht="16.5" customHeight="1">
      <c r="A7" s="702">
        <v>24</v>
      </c>
      <c r="B7" s="670">
        <v>27594585</v>
      </c>
      <c r="C7" s="670">
        <v>17399790</v>
      </c>
      <c r="D7" s="721">
        <v>63.06</v>
      </c>
      <c r="E7" s="722">
        <v>20167357</v>
      </c>
      <c r="F7" s="722">
        <v>16385137</v>
      </c>
      <c r="G7" s="721">
        <v>81.25</v>
      </c>
      <c r="H7" s="722">
        <v>7427227</v>
      </c>
      <c r="I7" s="722">
        <v>1014653</v>
      </c>
      <c r="J7" s="723">
        <v>13.66</v>
      </c>
    </row>
    <row r="8" spans="1:10" ht="12.75" customHeight="1">
      <c r="A8" s="11" t="s">
        <v>646</v>
      </c>
      <c r="B8" s="682"/>
      <c r="C8" s="682"/>
      <c r="D8" s="682"/>
      <c r="E8" s="682"/>
      <c r="F8" s="682"/>
      <c r="G8" s="682"/>
      <c r="H8" s="682"/>
      <c r="I8" s="682"/>
      <c r="J8" s="705" t="s">
        <v>653</v>
      </c>
    </row>
    <row r="10" spans="2:4" ht="13.5">
      <c r="B10" s="724"/>
      <c r="C10" s="724"/>
      <c r="D10" s="72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8" width="10.8984375" style="681" customWidth="1"/>
    <col min="9" max="16384" width="9" style="681" customWidth="1"/>
  </cols>
  <sheetData>
    <row r="1" spans="1:8" s="726" customFormat="1" ht="15" customHeight="1">
      <c r="A1" s="683" t="s">
        <v>654</v>
      </c>
      <c r="B1" s="684"/>
      <c r="C1" s="684"/>
      <c r="D1" s="684"/>
      <c r="E1" s="684"/>
      <c r="F1" s="725"/>
      <c r="G1" s="684"/>
      <c r="H1" s="684"/>
    </row>
    <row r="2" spans="1:8" ht="9.75" customHeight="1" thickBot="1">
      <c r="A2" s="686"/>
      <c r="B2" s="687"/>
      <c r="C2" s="687"/>
      <c r="D2" s="687"/>
      <c r="E2" s="687"/>
      <c r="F2" s="687"/>
      <c r="G2" s="687"/>
      <c r="H2" s="687"/>
    </row>
    <row r="3" spans="1:8" s="688" customFormat="1" ht="16.5" customHeight="1" thickTop="1">
      <c r="A3" s="705" t="s">
        <v>242</v>
      </c>
      <c r="B3" s="727"/>
      <c r="C3" s="712" t="s">
        <v>655</v>
      </c>
      <c r="D3" s="690"/>
      <c r="E3" s="712" t="s">
        <v>656</v>
      </c>
      <c r="F3" s="691"/>
      <c r="G3" s="690" t="s">
        <v>657</v>
      </c>
      <c r="H3" s="690"/>
    </row>
    <row r="4" spans="1:8" s="688" customFormat="1" ht="13.5" customHeight="1">
      <c r="A4" s="126"/>
      <c r="B4" s="700" t="s">
        <v>658</v>
      </c>
      <c r="C4" s="728" t="s">
        <v>908</v>
      </c>
      <c r="D4" s="1226" t="s">
        <v>659</v>
      </c>
      <c r="E4" s="1226" t="s">
        <v>658</v>
      </c>
      <c r="F4" s="1226" t="s">
        <v>659</v>
      </c>
      <c r="G4" s="1226" t="s">
        <v>658</v>
      </c>
      <c r="H4" s="1225" t="s">
        <v>659</v>
      </c>
    </row>
    <row r="5" spans="1:9" s="688" customFormat="1" ht="13.5" customHeight="1">
      <c r="A5" s="729" t="s">
        <v>24</v>
      </c>
      <c r="B5" s="730"/>
      <c r="C5" s="731" t="s">
        <v>660</v>
      </c>
      <c r="D5" s="1090"/>
      <c r="E5" s="1090"/>
      <c r="F5" s="1090"/>
      <c r="G5" s="1090"/>
      <c r="H5" s="1093"/>
      <c r="I5" s="682"/>
    </row>
    <row r="6" spans="1:8" s="735" customFormat="1" ht="16.5" customHeight="1">
      <c r="A6" s="697">
        <v>22</v>
      </c>
      <c r="B6" s="363">
        <v>3622056</v>
      </c>
      <c r="C6" s="732">
        <v>1.29</v>
      </c>
      <c r="D6" s="733">
        <v>18159</v>
      </c>
      <c r="E6" s="732">
        <v>27.09</v>
      </c>
      <c r="F6" s="734">
        <v>491871</v>
      </c>
      <c r="G6" s="732">
        <v>15.56</v>
      </c>
      <c r="H6" s="733">
        <v>282622</v>
      </c>
    </row>
    <row r="7" spans="1:8" s="735" customFormat="1" ht="16.5" customHeight="1">
      <c r="A7" s="700">
        <v>23</v>
      </c>
      <c r="B7" s="363">
        <v>3612235</v>
      </c>
      <c r="C7" s="732">
        <v>1.26</v>
      </c>
      <c r="D7" s="363">
        <v>18390</v>
      </c>
      <c r="E7" s="732">
        <v>27.26</v>
      </c>
      <c r="F7" s="363">
        <v>501375</v>
      </c>
      <c r="G7" s="732">
        <v>15.78</v>
      </c>
      <c r="H7" s="736">
        <v>290260</v>
      </c>
    </row>
    <row r="8" spans="1:8" s="735" customFormat="1" ht="16.5" customHeight="1">
      <c r="A8" s="702">
        <v>24</v>
      </c>
      <c r="B8" s="737">
        <v>3569552</v>
      </c>
      <c r="C8" s="738">
        <v>1.24</v>
      </c>
      <c r="D8" s="737">
        <v>18623</v>
      </c>
      <c r="E8" s="738">
        <v>27.28</v>
      </c>
      <c r="F8" s="737">
        <v>508039</v>
      </c>
      <c r="G8" s="738">
        <v>15.93</v>
      </c>
      <c r="H8" s="739">
        <v>296596</v>
      </c>
    </row>
    <row r="9" spans="1:8" s="682" customFormat="1" ht="12.75" customHeight="1">
      <c r="A9" s="11" t="s">
        <v>661</v>
      </c>
      <c r="H9" s="705"/>
    </row>
    <row r="10" s="688" customFormat="1" ht="13.5" customHeight="1"/>
    <row r="11" spans="2:4" s="688" customFormat="1" ht="13.5" customHeight="1">
      <c r="B11" s="725"/>
      <c r="C11" s="725"/>
      <c r="D11" s="725"/>
    </row>
    <row r="12" s="688" customFormat="1" ht="13.5" customHeight="1"/>
    <row r="13" s="688" customFormat="1" ht="13.5" customHeight="1"/>
    <row r="14" s="688" customFormat="1" ht="13.5" customHeight="1"/>
  </sheetData>
  <sheetProtection/>
  <mergeCells count="5">
    <mergeCell ref="H4:H5"/>
    <mergeCell ref="D4:D5"/>
    <mergeCell ref="E4:E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1.19921875" style="1" customWidth="1"/>
    <col min="2" max="7" width="12.59765625" style="1" customWidth="1"/>
    <col min="8" max="16384" width="9" style="1" customWidth="1"/>
  </cols>
  <sheetData>
    <row r="1" spans="1:7" s="5" customFormat="1" ht="15" customHeight="1">
      <c r="A1" s="742" t="s">
        <v>662</v>
      </c>
      <c r="B1" s="743"/>
      <c r="C1" s="725"/>
      <c r="D1" s="743"/>
      <c r="E1" s="743"/>
      <c r="F1" s="743"/>
      <c r="G1" s="743"/>
    </row>
    <row r="2" spans="1:7" s="5" customFormat="1" ht="4.5" customHeight="1">
      <c r="A2" s="744"/>
      <c r="B2" s="743"/>
      <c r="C2" s="743"/>
      <c r="D2" s="743"/>
      <c r="E2" s="743"/>
      <c r="F2" s="743"/>
      <c r="G2" s="743"/>
    </row>
    <row r="3" spans="1:7" ht="15" customHeight="1" thickBot="1">
      <c r="A3" s="745" t="s">
        <v>663</v>
      </c>
      <c r="B3" s="746"/>
      <c r="C3" s="746"/>
      <c r="D3" s="746"/>
      <c r="E3" s="746"/>
      <c r="F3" s="746"/>
      <c r="G3" s="746"/>
    </row>
    <row r="4" spans="1:7" ht="17.25" customHeight="1" thickTop="1">
      <c r="A4" s="747" t="s">
        <v>242</v>
      </c>
      <c r="B4" s="1227" t="s">
        <v>909</v>
      </c>
      <c r="C4" s="748" t="s">
        <v>664</v>
      </c>
      <c r="D4" s="1227" t="s">
        <v>665</v>
      </c>
      <c r="E4" s="749" t="s">
        <v>666</v>
      </c>
      <c r="F4" s="748" t="s">
        <v>667</v>
      </c>
      <c r="G4" s="1228" t="s">
        <v>668</v>
      </c>
    </row>
    <row r="5" spans="1:7" ht="17.25" customHeight="1">
      <c r="A5" s="750" t="s">
        <v>24</v>
      </c>
      <c r="B5" s="1090"/>
      <c r="C5" s="751" t="s">
        <v>669</v>
      </c>
      <c r="D5" s="1090"/>
      <c r="E5" s="752" t="s">
        <v>670</v>
      </c>
      <c r="F5" s="751" t="s">
        <v>671</v>
      </c>
      <c r="G5" s="1093"/>
    </row>
    <row r="6" spans="1:7" ht="16.5" customHeight="1">
      <c r="A6" s="753">
        <v>22</v>
      </c>
      <c r="B6" s="754">
        <v>53666767</v>
      </c>
      <c r="C6" s="755">
        <v>47851593</v>
      </c>
      <c r="D6" s="754">
        <v>5180380</v>
      </c>
      <c r="E6" s="754">
        <v>2554</v>
      </c>
      <c r="F6" s="756">
        <v>549290</v>
      </c>
      <c r="G6" s="757">
        <v>82950</v>
      </c>
    </row>
    <row r="7" spans="1:7" ht="16.5" customHeight="1">
      <c r="A7" s="758">
        <v>23</v>
      </c>
      <c r="B7" s="754">
        <v>54319837</v>
      </c>
      <c r="C7" s="754">
        <v>48376586</v>
      </c>
      <c r="D7" s="754">
        <v>5348825</v>
      </c>
      <c r="E7" s="754">
        <v>2026</v>
      </c>
      <c r="F7" s="759">
        <v>509380</v>
      </c>
      <c r="G7" s="757">
        <v>83020</v>
      </c>
    </row>
    <row r="8" spans="1:7" ht="16.5" customHeight="1">
      <c r="A8" s="760">
        <v>24</v>
      </c>
      <c r="B8" s="761">
        <v>54600678</v>
      </c>
      <c r="C8" s="761">
        <v>48447932</v>
      </c>
      <c r="D8" s="761">
        <v>5583105</v>
      </c>
      <c r="E8" s="761">
        <v>2501</v>
      </c>
      <c r="F8" s="762">
        <v>486780</v>
      </c>
      <c r="G8" s="763">
        <v>80360</v>
      </c>
    </row>
    <row r="9" spans="1:7" ht="12" customHeight="1">
      <c r="A9" s="764"/>
      <c r="B9" s="765"/>
      <c r="C9" s="765"/>
      <c r="D9" s="765"/>
      <c r="E9" s="765"/>
      <c r="F9" s="765"/>
      <c r="G9" s="766" t="s">
        <v>672</v>
      </c>
    </row>
    <row r="10" spans="1:7" ht="12" customHeight="1">
      <c r="A10" s="740"/>
      <c r="B10" s="741"/>
      <c r="C10" s="741"/>
      <c r="D10" s="741"/>
      <c r="E10" s="741"/>
      <c r="F10" s="741"/>
      <c r="G10" s="766"/>
    </row>
    <row r="11" spans="1:7" ht="17.25" customHeight="1">
      <c r="A11" s="740"/>
      <c r="B11" s="741"/>
      <c r="C11" s="741"/>
      <c r="D11" s="741"/>
      <c r="E11" s="741"/>
      <c r="F11" s="741"/>
      <c r="G11" s="741"/>
    </row>
    <row r="12" spans="1:7" ht="15" customHeight="1" thickBot="1">
      <c r="A12" s="745" t="s">
        <v>673</v>
      </c>
      <c r="B12" s="746"/>
      <c r="C12" s="746"/>
      <c r="D12" s="746"/>
      <c r="E12" s="746"/>
      <c r="F12" s="746"/>
      <c r="G12" s="746"/>
    </row>
    <row r="13" spans="1:7" ht="17.25" customHeight="1" thickTop="1">
      <c r="A13" s="747" t="s">
        <v>242</v>
      </c>
      <c r="B13" s="1227" t="s">
        <v>910</v>
      </c>
      <c r="C13" s="748" t="s">
        <v>664</v>
      </c>
      <c r="D13" s="1227" t="s">
        <v>665</v>
      </c>
      <c r="E13" s="749" t="s">
        <v>666</v>
      </c>
      <c r="F13" s="748" t="s">
        <v>667</v>
      </c>
      <c r="G13" s="1228" t="s">
        <v>668</v>
      </c>
    </row>
    <row r="14" spans="1:7" ht="17.25" customHeight="1">
      <c r="A14" s="750" t="s">
        <v>24</v>
      </c>
      <c r="B14" s="1090"/>
      <c r="C14" s="751" t="s">
        <v>669</v>
      </c>
      <c r="D14" s="1090"/>
      <c r="E14" s="752" t="s">
        <v>670</v>
      </c>
      <c r="F14" s="751" t="s">
        <v>671</v>
      </c>
      <c r="G14" s="1093"/>
    </row>
    <row r="15" spans="1:7" ht="16.5" customHeight="1">
      <c r="A15" s="753">
        <v>22</v>
      </c>
      <c r="B15" s="754">
        <v>3707549</v>
      </c>
      <c r="C15" s="755">
        <v>3622056</v>
      </c>
      <c r="D15" s="754">
        <v>82902</v>
      </c>
      <c r="E15" s="754">
        <v>97</v>
      </c>
      <c r="F15" s="756">
        <v>1309</v>
      </c>
      <c r="G15" s="757">
        <v>1185</v>
      </c>
    </row>
    <row r="16" spans="1:7" ht="16.5" customHeight="1">
      <c r="A16" s="758">
        <v>23</v>
      </c>
      <c r="B16" s="754">
        <v>3702109</v>
      </c>
      <c r="C16" s="754">
        <v>3612235</v>
      </c>
      <c r="D16" s="754">
        <v>87349</v>
      </c>
      <c r="E16" s="754">
        <v>126</v>
      </c>
      <c r="F16" s="759">
        <v>1213</v>
      </c>
      <c r="G16" s="757">
        <v>1186</v>
      </c>
    </row>
    <row r="17" spans="1:7" ht="16.5" customHeight="1">
      <c r="A17" s="760">
        <v>24</v>
      </c>
      <c r="B17" s="761">
        <v>3666112</v>
      </c>
      <c r="C17" s="761">
        <v>3569552</v>
      </c>
      <c r="D17" s="761">
        <v>94124</v>
      </c>
      <c r="E17" s="761">
        <v>129</v>
      </c>
      <c r="F17" s="762">
        <v>1159</v>
      </c>
      <c r="G17" s="763">
        <v>1148</v>
      </c>
    </row>
    <row r="18" spans="1:7" ht="12" customHeight="1">
      <c r="A18" s="11" t="s">
        <v>661</v>
      </c>
      <c r="G18" s="766" t="s">
        <v>674</v>
      </c>
    </row>
    <row r="19" ht="12" customHeight="1">
      <c r="G19" s="766"/>
    </row>
    <row r="20" ht="13.5">
      <c r="B20" s="725"/>
    </row>
    <row r="23" ht="13.5">
      <c r="B23" s="767"/>
    </row>
  </sheetData>
  <sheetProtection/>
  <mergeCells count="6">
    <mergeCell ref="B4:B5"/>
    <mergeCell ref="D4:D5"/>
    <mergeCell ref="G4:G5"/>
    <mergeCell ref="B13:B14"/>
    <mergeCell ref="D13:D14"/>
    <mergeCell ref="G13:G1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1.59765625" style="1" customWidth="1"/>
    <col min="2" max="5" width="18.8984375" style="1" customWidth="1"/>
    <col min="6" max="16384" width="9" style="1" customWidth="1"/>
  </cols>
  <sheetData>
    <row r="1" spans="1:5" s="5" customFormat="1" ht="15" customHeight="1">
      <c r="A1" s="770" t="s">
        <v>675</v>
      </c>
      <c r="B1" s="771"/>
      <c r="C1" s="771"/>
      <c r="E1" s="772"/>
    </row>
    <row r="2" spans="1:5" ht="9.75" customHeight="1" thickBot="1">
      <c r="A2" s="770"/>
      <c r="B2" s="768"/>
      <c r="C2" s="768"/>
      <c r="E2" s="769"/>
    </row>
    <row r="3" spans="1:5" ht="16.5" customHeight="1" thickTop="1">
      <c r="A3" s="773" t="s">
        <v>140</v>
      </c>
      <c r="B3" s="1229" t="s">
        <v>676</v>
      </c>
      <c r="C3" s="1229" t="s">
        <v>677</v>
      </c>
      <c r="D3" s="1231" t="s">
        <v>678</v>
      </c>
      <c r="E3" s="1233" t="s">
        <v>679</v>
      </c>
    </row>
    <row r="4" spans="1:5" ht="16.5" customHeight="1">
      <c r="A4" s="774" t="s">
        <v>680</v>
      </c>
      <c r="B4" s="1230"/>
      <c r="C4" s="1230"/>
      <c r="D4" s="1232"/>
      <c r="E4" s="1234"/>
    </row>
    <row r="5" spans="1:5" ht="16.5" customHeight="1">
      <c r="A5" s="775">
        <v>22</v>
      </c>
      <c r="B5" s="272">
        <v>48177</v>
      </c>
      <c r="C5" s="776">
        <v>36.2</v>
      </c>
      <c r="D5" s="736">
        <v>7527245</v>
      </c>
      <c r="E5" s="777">
        <v>46.1</v>
      </c>
    </row>
    <row r="6" spans="1:5" ht="16.5" customHeight="1">
      <c r="A6" s="775">
        <v>23</v>
      </c>
      <c r="B6" s="272">
        <v>47001</v>
      </c>
      <c r="C6" s="778">
        <v>37.89</v>
      </c>
      <c r="D6" s="363">
        <v>7900880</v>
      </c>
      <c r="E6" s="777">
        <v>48.2</v>
      </c>
    </row>
    <row r="7" spans="1:5" ht="16.5" customHeight="1">
      <c r="A7" s="779">
        <v>24</v>
      </c>
      <c r="B7" s="780">
        <v>45419</v>
      </c>
      <c r="C7" s="781">
        <v>37.2</v>
      </c>
      <c r="D7" s="737">
        <v>7818212</v>
      </c>
      <c r="E7" s="782">
        <v>47.7</v>
      </c>
    </row>
    <row r="8" spans="1:5" ht="12.75" customHeight="1">
      <c r="A8" s="11" t="s">
        <v>646</v>
      </c>
      <c r="B8" s="783"/>
      <c r="C8" s="783"/>
      <c r="E8" s="784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1.3984375" style="170" customWidth="1"/>
    <col min="2" max="4" width="10.3984375" style="170" customWidth="1"/>
    <col min="5" max="5" width="11.09765625" style="170" customWidth="1"/>
    <col min="6" max="7" width="10.3984375" style="170" customWidth="1"/>
    <col min="8" max="8" width="12.59765625" style="170" customWidth="1"/>
    <col min="9" max="16384" width="9" style="170" customWidth="1"/>
  </cols>
  <sheetData>
    <row r="1" ht="15" customHeight="1">
      <c r="A1" s="786" t="s">
        <v>681</v>
      </c>
    </row>
    <row r="2" spans="1:7" s="5" customFormat="1" ht="4.5" customHeight="1">
      <c r="A2" s="744"/>
      <c r="B2" s="743"/>
      <c r="C2" s="743"/>
      <c r="D2" s="743"/>
      <c r="E2" s="743"/>
      <c r="F2" s="743"/>
      <c r="G2" s="743"/>
    </row>
    <row r="3" spans="1:8" s="155" customFormat="1" ht="15" customHeight="1" thickBot="1">
      <c r="A3" s="787" t="s">
        <v>682</v>
      </c>
      <c r="H3" s="788"/>
    </row>
    <row r="4" spans="1:9" ht="17.25" customHeight="1" thickTop="1">
      <c r="A4" s="789" t="s">
        <v>683</v>
      </c>
      <c r="B4" s="1089" t="s">
        <v>684</v>
      </c>
      <c r="C4" s="1089" t="s">
        <v>685</v>
      </c>
      <c r="D4" s="1089" t="s">
        <v>686</v>
      </c>
      <c r="E4" s="1239" t="s">
        <v>687</v>
      </c>
      <c r="F4" s="1157"/>
      <c r="G4" s="1158"/>
      <c r="H4" s="1237" t="s">
        <v>688</v>
      </c>
      <c r="I4" s="790"/>
    </row>
    <row r="5" spans="1:9" ht="24.75" customHeight="1">
      <c r="A5" s="791" t="s">
        <v>689</v>
      </c>
      <c r="B5" s="1167"/>
      <c r="C5" s="1090"/>
      <c r="D5" s="1090"/>
      <c r="E5" s="57" t="s">
        <v>690</v>
      </c>
      <c r="F5" s="56" t="s">
        <v>691</v>
      </c>
      <c r="G5" s="792" t="s">
        <v>692</v>
      </c>
      <c r="H5" s="1238"/>
      <c r="I5" s="790"/>
    </row>
    <row r="6" spans="1:9" s="786" customFormat="1" ht="16.5" customHeight="1">
      <c r="A6" s="793">
        <v>22</v>
      </c>
      <c r="B6" s="794">
        <v>148061</v>
      </c>
      <c r="C6" s="794">
        <v>62845</v>
      </c>
      <c r="D6" s="795">
        <v>42.4</v>
      </c>
      <c r="E6" s="796">
        <v>9498</v>
      </c>
      <c r="F6" s="794">
        <v>6719</v>
      </c>
      <c r="G6" s="797">
        <v>46628</v>
      </c>
      <c r="H6" s="796">
        <v>36513</v>
      </c>
      <c r="I6" s="785"/>
    </row>
    <row r="7" spans="1:9" s="786" customFormat="1" ht="16.5" customHeight="1">
      <c r="A7" s="793">
        <v>23</v>
      </c>
      <c r="B7" s="794">
        <v>145969</v>
      </c>
      <c r="C7" s="794">
        <v>63980</v>
      </c>
      <c r="D7" s="795">
        <v>43.8</v>
      </c>
      <c r="E7" s="796">
        <v>7696</v>
      </c>
      <c r="F7" s="794">
        <v>7557</v>
      </c>
      <c r="G7" s="794">
        <v>48727</v>
      </c>
      <c r="H7" s="796">
        <v>38199</v>
      </c>
      <c r="I7" s="785"/>
    </row>
    <row r="8" spans="1:9" s="786" customFormat="1" ht="16.5" customHeight="1">
      <c r="A8" s="798">
        <v>24</v>
      </c>
      <c r="B8" s="799">
        <v>144217</v>
      </c>
      <c r="C8" s="799">
        <v>62294</v>
      </c>
      <c r="D8" s="800">
        <v>43.2</v>
      </c>
      <c r="E8" s="801">
        <v>7234</v>
      </c>
      <c r="F8" s="799">
        <v>7485</v>
      </c>
      <c r="G8" s="799">
        <v>47575</v>
      </c>
      <c r="H8" s="801">
        <v>37123</v>
      </c>
      <c r="I8" s="785"/>
    </row>
    <row r="9" spans="1:9" s="155" customFormat="1" ht="7.5" customHeight="1">
      <c r="A9" s="793"/>
      <c r="B9" s="794"/>
      <c r="C9" s="794"/>
      <c r="D9" s="800"/>
      <c r="E9" s="796"/>
      <c r="F9" s="794"/>
      <c r="G9" s="794"/>
      <c r="H9" s="796"/>
      <c r="I9" s="802"/>
    </row>
    <row r="10" spans="1:9" s="155" customFormat="1" ht="16.5" customHeight="1">
      <c r="A10" s="793" t="s">
        <v>693</v>
      </c>
      <c r="B10" s="794">
        <v>17147</v>
      </c>
      <c r="C10" s="794">
        <v>4261</v>
      </c>
      <c r="D10" s="795">
        <v>24.8</v>
      </c>
      <c r="E10" s="796">
        <v>318</v>
      </c>
      <c r="F10" s="794">
        <v>408</v>
      </c>
      <c r="G10" s="794">
        <v>3535</v>
      </c>
      <c r="H10" s="796">
        <v>1832</v>
      </c>
      <c r="I10" s="802"/>
    </row>
    <row r="11" spans="1:9" s="155" customFormat="1" ht="16.5" customHeight="1">
      <c r="A11" s="793" t="s">
        <v>694</v>
      </c>
      <c r="B11" s="794">
        <v>15272</v>
      </c>
      <c r="C11" s="794">
        <v>4139</v>
      </c>
      <c r="D11" s="795">
        <v>27.1</v>
      </c>
      <c r="E11" s="794">
        <v>372</v>
      </c>
      <c r="F11" s="794">
        <v>421</v>
      </c>
      <c r="G11" s="794">
        <v>3346</v>
      </c>
      <c r="H11" s="796">
        <v>2118</v>
      </c>
      <c r="I11" s="802"/>
    </row>
    <row r="12" spans="1:9" s="155" customFormat="1" ht="16.5" customHeight="1">
      <c r="A12" s="793" t="s">
        <v>695</v>
      </c>
      <c r="B12" s="794">
        <v>12673</v>
      </c>
      <c r="C12" s="794">
        <v>3978</v>
      </c>
      <c r="D12" s="795">
        <v>31.4</v>
      </c>
      <c r="E12" s="794">
        <v>428</v>
      </c>
      <c r="F12" s="794">
        <v>414</v>
      </c>
      <c r="G12" s="794">
        <v>3136</v>
      </c>
      <c r="H12" s="796">
        <v>2343</v>
      </c>
      <c r="I12" s="802"/>
    </row>
    <row r="13" spans="1:9" s="155" customFormat="1" ht="16.5" customHeight="1">
      <c r="A13" s="793" t="s">
        <v>696</v>
      </c>
      <c r="B13" s="794">
        <v>12936</v>
      </c>
      <c r="C13" s="794">
        <v>4536</v>
      </c>
      <c r="D13" s="795">
        <v>35.1</v>
      </c>
      <c r="E13" s="794">
        <v>512</v>
      </c>
      <c r="F13" s="794">
        <v>503</v>
      </c>
      <c r="G13" s="794">
        <v>3521</v>
      </c>
      <c r="H13" s="796">
        <v>2747</v>
      </c>
      <c r="I13" s="802"/>
    </row>
    <row r="14" spans="1:9" s="155" customFormat="1" ht="16.5" customHeight="1">
      <c r="A14" s="793" t="s">
        <v>697</v>
      </c>
      <c r="B14" s="794">
        <v>23874</v>
      </c>
      <c r="C14" s="794">
        <v>10349</v>
      </c>
      <c r="D14" s="795">
        <v>43.3</v>
      </c>
      <c r="E14" s="794">
        <v>1247</v>
      </c>
      <c r="F14" s="794">
        <v>1225</v>
      </c>
      <c r="G14" s="794">
        <v>7877</v>
      </c>
      <c r="H14" s="796">
        <v>6497</v>
      </c>
      <c r="I14" s="802"/>
    </row>
    <row r="15" spans="1:9" s="155" customFormat="1" ht="16.5" customHeight="1">
      <c r="A15" s="793" t="s">
        <v>698</v>
      </c>
      <c r="B15" s="794">
        <v>30257</v>
      </c>
      <c r="C15" s="794">
        <v>14951</v>
      </c>
      <c r="D15" s="795">
        <v>49.4</v>
      </c>
      <c r="E15" s="794">
        <v>1870</v>
      </c>
      <c r="F15" s="794">
        <v>1818</v>
      </c>
      <c r="G15" s="794">
        <v>11263</v>
      </c>
      <c r="H15" s="796">
        <v>9338</v>
      </c>
      <c r="I15" s="802"/>
    </row>
    <row r="16" spans="1:9" s="155" customFormat="1" ht="16.5" customHeight="1">
      <c r="A16" s="803" t="s">
        <v>699</v>
      </c>
      <c r="B16" s="804">
        <v>32058</v>
      </c>
      <c r="C16" s="804">
        <v>20080</v>
      </c>
      <c r="D16" s="805">
        <v>62.6</v>
      </c>
      <c r="E16" s="804">
        <v>2487</v>
      </c>
      <c r="F16" s="804">
        <v>2696</v>
      </c>
      <c r="G16" s="804">
        <v>14897</v>
      </c>
      <c r="H16" s="806">
        <v>12248</v>
      </c>
      <c r="I16" s="802"/>
    </row>
    <row r="17" spans="3:8" ht="17.25" customHeight="1">
      <c r="C17" s="807"/>
      <c r="E17" s="807"/>
      <c r="F17" s="807"/>
      <c r="H17" s="807"/>
    </row>
    <row r="18" s="155" customFormat="1" ht="15" customHeight="1" thickBot="1">
      <c r="A18" s="787" t="s">
        <v>700</v>
      </c>
    </row>
    <row r="19" spans="1:7" ht="17.25" customHeight="1" thickTop="1">
      <c r="A19" s="808" t="s">
        <v>683</v>
      </c>
      <c r="B19" s="1089" t="s">
        <v>684</v>
      </c>
      <c r="C19" s="1089" t="s">
        <v>701</v>
      </c>
      <c r="D19" s="1089" t="s">
        <v>702</v>
      </c>
      <c r="E19" s="1239" t="s">
        <v>703</v>
      </c>
      <c r="F19" s="1157"/>
      <c r="G19" s="790"/>
    </row>
    <row r="20" spans="1:7" ht="24.75" customHeight="1">
      <c r="A20" s="791" t="s">
        <v>689</v>
      </c>
      <c r="B20" s="1090"/>
      <c r="C20" s="1090"/>
      <c r="D20" s="1090"/>
      <c r="E20" s="809" t="s">
        <v>704</v>
      </c>
      <c r="F20" s="326" t="s">
        <v>705</v>
      </c>
      <c r="G20" s="790"/>
    </row>
    <row r="21" spans="1:7" s="812" customFormat="1" ht="16.5" customHeight="1">
      <c r="A21" s="793">
        <v>22</v>
      </c>
      <c r="B21" s="794">
        <v>4257</v>
      </c>
      <c r="C21" s="794">
        <v>735</v>
      </c>
      <c r="D21" s="810">
        <v>17.3</v>
      </c>
      <c r="E21" s="794">
        <v>192</v>
      </c>
      <c r="F21" s="796">
        <v>543</v>
      </c>
      <c r="G21" s="811"/>
    </row>
    <row r="22" spans="1:7" s="812" customFormat="1" ht="16.5" customHeight="1">
      <c r="A22" s="793">
        <v>23</v>
      </c>
      <c r="B22" s="794">
        <v>2957</v>
      </c>
      <c r="C22" s="794">
        <v>483</v>
      </c>
      <c r="D22" s="795">
        <v>16.3</v>
      </c>
      <c r="E22" s="794">
        <v>144</v>
      </c>
      <c r="F22" s="796">
        <v>339</v>
      </c>
      <c r="G22" s="811"/>
    </row>
    <row r="23" spans="1:7" s="812" customFormat="1" ht="16.5" customHeight="1">
      <c r="A23" s="798">
        <v>24</v>
      </c>
      <c r="B23" s="799">
        <v>3689</v>
      </c>
      <c r="C23" s="799">
        <v>457</v>
      </c>
      <c r="D23" s="800">
        <v>12.4</v>
      </c>
      <c r="E23" s="799">
        <v>141</v>
      </c>
      <c r="F23" s="801">
        <v>316</v>
      </c>
      <c r="G23" s="811"/>
    </row>
    <row r="24" spans="1:7" ht="9" customHeight="1">
      <c r="A24" s="793"/>
      <c r="B24" s="794"/>
      <c r="C24" s="794"/>
      <c r="D24" s="800"/>
      <c r="E24" s="794"/>
      <c r="F24" s="796"/>
      <c r="G24" s="790"/>
    </row>
    <row r="25" spans="1:7" ht="16.5" customHeight="1">
      <c r="A25" s="793" t="s">
        <v>706</v>
      </c>
      <c r="B25" s="794">
        <v>776</v>
      </c>
      <c r="C25" s="794">
        <v>78</v>
      </c>
      <c r="D25" s="795">
        <v>10.1</v>
      </c>
      <c r="E25" s="794">
        <v>48</v>
      </c>
      <c r="F25" s="796">
        <v>30</v>
      </c>
      <c r="G25" s="790"/>
    </row>
    <row r="26" spans="1:7" ht="16.5" customHeight="1">
      <c r="A26" s="793" t="s">
        <v>707</v>
      </c>
      <c r="B26" s="794">
        <v>727</v>
      </c>
      <c r="C26" s="794">
        <v>66</v>
      </c>
      <c r="D26" s="795">
        <v>9.1</v>
      </c>
      <c r="E26" s="794">
        <v>39</v>
      </c>
      <c r="F26" s="796">
        <v>27</v>
      </c>
      <c r="G26" s="790"/>
    </row>
    <row r="27" spans="1:7" ht="16.5" customHeight="1">
      <c r="A27" s="793" t="s">
        <v>697</v>
      </c>
      <c r="B27" s="794">
        <v>680</v>
      </c>
      <c r="C27" s="794">
        <v>92</v>
      </c>
      <c r="D27" s="795">
        <v>13.5</v>
      </c>
      <c r="E27" s="794">
        <v>54</v>
      </c>
      <c r="F27" s="796">
        <v>38</v>
      </c>
      <c r="G27" s="790"/>
    </row>
    <row r="28" spans="1:7" ht="16.5" customHeight="1">
      <c r="A28" s="793" t="s">
        <v>698</v>
      </c>
      <c r="B28" s="794">
        <v>769</v>
      </c>
      <c r="C28" s="794">
        <v>121</v>
      </c>
      <c r="D28" s="795">
        <v>15.7</v>
      </c>
      <c r="E28" s="1235" t="s">
        <v>708</v>
      </c>
      <c r="F28" s="796">
        <v>121</v>
      </c>
      <c r="G28" s="790"/>
    </row>
    <row r="29" spans="1:7" ht="16.5" customHeight="1">
      <c r="A29" s="803" t="s">
        <v>699</v>
      </c>
      <c r="B29" s="804">
        <v>737</v>
      </c>
      <c r="C29" s="804">
        <v>100</v>
      </c>
      <c r="D29" s="805">
        <v>13.6</v>
      </c>
      <c r="E29" s="1236"/>
      <c r="F29" s="806">
        <v>100</v>
      </c>
      <c r="G29" s="790"/>
    </row>
    <row r="30" spans="1:8" ht="12.75" customHeight="1">
      <c r="A30" s="813" t="s">
        <v>709</v>
      </c>
      <c r="B30" s="814"/>
      <c r="C30" s="814"/>
      <c r="D30" s="814"/>
      <c r="E30" s="814"/>
      <c r="F30" s="814"/>
      <c r="H30" s="815" t="s">
        <v>710</v>
      </c>
    </row>
  </sheetData>
  <sheetProtection/>
  <mergeCells count="10">
    <mergeCell ref="E28:E29"/>
    <mergeCell ref="H4:H5"/>
    <mergeCell ref="B4:B5"/>
    <mergeCell ref="C4:C5"/>
    <mergeCell ref="D4:D5"/>
    <mergeCell ref="E4:G4"/>
    <mergeCell ref="B19:B20"/>
    <mergeCell ref="C19:C20"/>
    <mergeCell ref="D19:D20"/>
    <mergeCell ref="E19:F1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6.09765625" style="1" customWidth="1"/>
    <col min="2" max="4" width="23.59765625" style="1" customWidth="1"/>
    <col min="5" max="16384" width="9" style="1" customWidth="1"/>
  </cols>
  <sheetData>
    <row r="1" spans="1:4" s="5" customFormat="1" ht="15" customHeight="1">
      <c r="A1" s="63" t="s">
        <v>756</v>
      </c>
      <c r="C1" s="4"/>
      <c r="D1" s="816"/>
    </row>
    <row r="2" spans="1:4" s="9" customFormat="1" ht="9.75" customHeight="1" thickBot="1">
      <c r="A2" s="63"/>
      <c r="C2" s="7"/>
      <c r="D2" s="205"/>
    </row>
    <row r="3" spans="1:5" ht="16.5" customHeight="1" thickTop="1">
      <c r="A3" s="171" t="s">
        <v>631</v>
      </c>
      <c r="B3" s="1240" t="s">
        <v>911</v>
      </c>
      <c r="C3" s="1241" t="s">
        <v>757</v>
      </c>
      <c r="D3" s="1092" t="s">
        <v>758</v>
      </c>
      <c r="E3" s="172"/>
    </row>
    <row r="4" spans="1:5" ht="16.5" customHeight="1">
      <c r="A4" s="54" t="s">
        <v>636</v>
      </c>
      <c r="B4" s="1124"/>
      <c r="C4" s="1110"/>
      <c r="D4" s="1124"/>
      <c r="E4" s="172"/>
    </row>
    <row r="5" spans="1:5" ht="16.5" customHeight="1">
      <c r="A5" s="47">
        <v>22</v>
      </c>
      <c r="B5" s="817">
        <v>60623</v>
      </c>
      <c r="C5" s="328">
        <v>1034</v>
      </c>
      <c r="D5" s="329">
        <f>B5-C5</f>
        <v>59589</v>
      </c>
      <c r="E5" s="172"/>
    </row>
    <row r="6" spans="1:5" ht="16.5" customHeight="1">
      <c r="A6" s="36">
        <v>23</v>
      </c>
      <c r="B6" s="817">
        <v>63586</v>
      </c>
      <c r="C6" s="328">
        <v>907</v>
      </c>
      <c r="D6" s="329">
        <v>62679</v>
      </c>
      <c r="E6" s="172"/>
    </row>
    <row r="7" spans="1:5" ht="16.5" customHeight="1">
      <c r="A7" s="39">
        <v>24</v>
      </c>
      <c r="B7" s="818">
        <v>66563</v>
      </c>
      <c r="C7" s="330">
        <v>800</v>
      </c>
      <c r="D7" s="332">
        <f>B7-C7</f>
        <v>65763</v>
      </c>
      <c r="E7" s="172"/>
    </row>
    <row r="8" spans="1:4" ht="12" customHeight="1">
      <c r="A8" s="11" t="s">
        <v>715</v>
      </c>
      <c r="B8" s="334"/>
      <c r="C8" s="349"/>
      <c r="D8" s="10" t="s">
        <v>716</v>
      </c>
    </row>
    <row r="9" spans="1:4" ht="12" customHeight="1">
      <c r="A9" s="334"/>
      <c r="B9" s="334"/>
      <c r="C9" s="334"/>
      <c r="D9" s="10" t="s">
        <v>759</v>
      </c>
    </row>
    <row r="12" ht="13.5">
      <c r="B12" s="201"/>
    </row>
  </sheetData>
  <sheetProtection/>
  <mergeCells count="3"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6.09765625" style="819" customWidth="1"/>
    <col min="2" max="4" width="23.59765625" style="819" customWidth="1"/>
    <col min="5" max="16384" width="9" style="819" customWidth="1"/>
  </cols>
  <sheetData>
    <row r="1" spans="1:3" s="820" customFormat="1" ht="15" customHeight="1">
      <c r="A1" s="63" t="s">
        <v>760</v>
      </c>
      <c r="C1" s="821"/>
    </row>
    <row r="2" spans="1:3" ht="9.75" customHeight="1" thickBot="1">
      <c r="A2" s="63"/>
      <c r="C2" s="822"/>
    </row>
    <row r="3" spans="1:4" ht="13.5" customHeight="1" thickTop="1">
      <c r="A3" s="171" t="s">
        <v>631</v>
      </c>
      <c r="B3" s="1240" t="s">
        <v>761</v>
      </c>
      <c r="C3" s="1092" t="s">
        <v>762</v>
      </c>
      <c r="D3" s="822"/>
    </row>
    <row r="4" spans="1:4" ht="13.5" customHeight="1">
      <c r="A4" s="54" t="s">
        <v>636</v>
      </c>
      <c r="B4" s="1124"/>
      <c r="C4" s="1124"/>
      <c r="D4" s="822"/>
    </row>
    <row r="5" spans="1:4" ht="16.5" customHeight="1">
      <c r="A5" s="47">
        <v>22</v>
      </c>
      <c r="B5" s="329">
        <v>218820</v>
      </c>
      <c r="C5" s="329">
        <v>3126</v>
      </c>
      <c r="D5" s="822"/>
    </row>
    <row r="6" spans="1:4" ht="16.5" customHeight="1">
      <c r="A6" s="36">
        <v>23</v>
      </c>
      <c r="B6" s="328">
        <v>226380</v>
      </c>
      <c r="C6" s="329">
        <v>3234</v>
      </c>
      <c r="D6" s="822"/>
    </row>
    <row r="7" spans="1:4" ht="16.5" customHeight="1">
      <c r="A7" s="39">
        <v>24</v>
      </c>
      <c r="B7" s="330">
        <v>238000</v>
      </c>
      <c r="C7" s="332">
        <v>3400</v>
      </c>
      <c r="D7" s="822"/>
    </row>
    <row r="8" spans="1:3" ht="12.75" customHeight="1">
      <c r="A8" s="186" t="s">
        <v>717</v>
      </c>
      <c r="B8" s="42"/>
      <c r="C8" s="42"/>
    </row>
    <row r="9" ht="13.5">
      <c r="A9" s="186"/>
    </row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2" style="819" customWidth="1"/>
    <col min="2" max="6" width="15" style="819" customWidth="1"/>
    <col min="7" max="16384" width="9" style="819" customWidth="1"/>
  </cols>
  <sheetData>
    <row r="1" spans="1:6" ht="15" customHeight="1">
      <c r="A1" s="63" t="s">
        <v>718</v>
      </c>
      <c r="B1" s="822"/>
      <c r="C1" s="822"/>
      <c r="D1" s="822"/>
      <c r="E1" s="822"/>
      <c r="F1" s="822"/>
    </row>
    <row r="2" spans="1:6" ht="9.75" customHeight="1" thickBot="1">
      <c r="A2" s="63"/>
      <c r="B2" s="822"/>
      <c r="C2" s="822"/>
      <c r="D2" s="822"/>
      <c r="E2" s="822"/>
      <c r="F2" s="822"/>
    </row>
    <row r="3" spans="1:6" ht="16.5" customHeight="1" thickTop="1">
      <c r="A3" s="171" t="s">
        <v>242</v>
      </c>
      <c r="B3" s="1091" t="s">
        <v>719</v>
      </c>
      <c r="C3" s="1091" t="s">
        <v>658</v>
      </c>
      <c r="D3" s="157" t="s">
        <v>720</v>
      </c>
      <c r="E3" s="1136" t="s">
        <v>721</v>
      </c>
      <c r="F3" s="1157"/>
    </row>
    <row r="4" spans="1:6" ht="16.5" customHeight="1">
      <c r="A4" s="54" t="s">
        <v>24</v>
      </c>
      <c r="B4" s="1090"/>
      <c r="C4" s="1090"/>
      <c r="D4" s="78" t="s">
        <v>722</v>
      </c>
      <c r="E4" s="78" t="s">
        <v>658</v>
      </c>
      <c r="F4" s="127" t="s">
        <v>722</v>
      </c>
    </row>
    <row r="5" spans="1:6" ht="16.5" customHeight="1">
      <c r="A5" s="47">
        <v>22</v>
      </c>
      <c r="B5" s="307">
        <v>50121704</v>
      </c>
      <c r="C5" s="307">
        <v>2119254</v>
      </c>
      <c r="D5" s="307">
        <v>23651</v>
      </c>
      <c r="E5" s="823">
        <v>34.96</v>
      </c>
      <c r="F5" s="138">
        <v>826777</v>
      </c>
    </row>
    <row r="6" spans="1:6" ht="16.5" customHeight="1">
      <c r="A6" s="36">
        <v>23</v>
      </c>
      <c r="B6" s="824">
        <v>53971113</v>
      </c>
      <c r="C6" s="307">
        <v>2225677</v>
      </c>
      <c r="D6" s="307">
        <v>24249</v>
      </c>
      <c r="E6" s="823">
        <v>35</v>
      </c>
      <c r="F6" s="138">
        <v>848789</v>
      </c>
    </row>
    <row r="7" spans="1:6" ht="16.5" customHeight="1">
      <c r="A7" s="39">
        <v>24</v>
      </c>
      <c r="B7" s="825">
        <v>56570067</v>
      </c>
      <c r="C7" s="826">
        <v>2357284</v>
      </c>
      <c r="D7" s="826">
        <v>23998</v>
      </c>
      <c r="E7" s="827">
        <v>36.26</v>
      </c>
      <c r="F7" s="143">
        <v>870135</v>
      </c>
    </row>
    <row r="8" spans="1:6" ht="12.75" customHeight="1">
      <c r="A8" s="11" t="s">
        <v>723</v>
      </c>
      <c r="E8" s="828"/>
      <c r="F8" s="10" t="s">
        <v>724</v>
      </c>
    </row>
    <row r="12" ht="13.5">
      <c r="C12" s="829"/>
    </row>
    <row r="17" spans="2:6" ht="13.5">
      <c r="B17" s="830"/>
      <c r="C17" s="830"/>
      <c r="D17" s="830"/>
      <c r="F17" s="830"/>
    </row>
  </sheetData>
  <sheetProtection/>
  <mergeCells count="3">
    <mergeCell ref="B3:B4"/>
    <mergeCell ref="C3:C4"/>
    <mergeCell ref="E3:F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5.8984375" style="1" customWidth="1"/>
    <col min="2" max="3" width="10.19921875" style="1" customWidth="1"/>
    <col min="4" max="4" width="7.59765625" style="1" customWidth="1"/>
    <col min="5" max="6" width="10.19921875" style="1" customWidth="1"/>
    <col min="7" max="7" width="7.59765625" style="1" customWidth="1"/>
    <col min="8" max="9" width="8.59765625" style="1" customWidth="1"/>
    <col min="10" max="10" width="7.59765625" style="1" customWidth="1"/>
    <col min="11" max="11" width="12.59765625" style="1" customWidth="1"/>
    <col min="12" max="16384" width="9" style="1" customWidth="1"/>
  </cols>
  <sheetData>
    <row r="1" spans="1:10" s="5" customFormat="1" ht="15" customHeight="1">
      <c r="A1" s="683" t="s">
        <v>725</v>
      </c>
      <c r="B1" s="708"/>
      <c r="C1" s="708"/>
      <c r="D1" s="708"/>
      <c r="E1" s="709"/>
      <c r="F1" s="709"/>
      <c r="G1" s="709"/>
      <c r="H1" s="709"/>
      <c r="I1" s="709"/>
      <c r="J1" s="709"/>
    </row>
    <row r="2" spans="1:10" ht="9.75" customHeight="1" thickBot="1">
      <c r="A2" s="686"/>
      <c r="B2" s="710"/>
      <c r="C2" s="710"/>
      <c r="D2" s="710"/>
      <c r="E2" s="711"/>
      <c r="F2" s="711"/>
      <c r="G2" s="711"/>
      <c r="H2" s="711"/>
      <c r="I2" s="711"/>
      <c r="J2" s="711"/>
    </row>
    <row r="3" spans="1:10" s="9" customFormat="1" ht="18" customHeight="1" thickTop="1">
      <c r="A3" s="705" t="s">
        <v>4</v>
      </c>
      <c r="B3" s="712" t="s">
        <v>914</v>
      </c>
      <c r="C3" s="690"/>
      <c r="D3" s="690"/>
      <c r="E3" s="712" t="s">
        <v>912</v>
      </c>
      <c r="F3" s="690"/>
      <c r="G3" s="691"/>
      <c r="H3" s="712" t="s">
        <v>913</v>
      </c>
      <c r="I3" s="690"/>
      <c r="J3" s="690"/>
    </row>
    <row r="4" spans="1:10" s="9" customFormat="1" ht="21.75" customHeight="1">
      <c r="A4" s="713" t="s">
        <v>726</v>
      </c>
      <c r="B4" s="714" t="s">
        <v>649</v>
      </c>
      <c r="C4" s="693" t="s">
        <v>650</v>
      </c>
      <c r="D4" s="831" t="s">
        <v>727</v>
      </c>
      <c r="E4" s="693" t="s">
        <v>651</v>
      </c>
      <c r="F4" s="694" t="s">
        <v>652</v>
      </c>
      <c r="G4" s="831" t="s">
        <v>727</v>
      </c>
      <c r="H4" s="693" t="s">
        <v>651</v>
      </c>
      <c r="I4" s="694" t="s">
        <v>652</v>
      </c>
      <c r="J4" s="832" t="s">
        <v>727</v>
      </c>
    </row>
    <row r="5" spans="1:10" s="9" customFormat="1" ht="16.5" customHeight="1">
      <c r="A5" s="697">
        <v>22</v>
      </c>
      <c r="B5" s="272">
        <v>3815571</v>
      </c>
      <c r="C5" s="277">
        <v>3684134</v>
      </c>
      <c r="D5" s="833">
        <v>96.56</v>
      </c>
      <c r="E5" s="364">
        <v>3713881</v>
      </c>
      <c r="F5" s="272">
        <v>3647027</v>
      </c>
      <c r="G5" s="298">
        <v>98.2</v>
      </c>
      <c r="H5" s="364">
        <v>101690</v>
      </c>
      <c r="I5" s="272">
        <v>37107</v>
      </c>
      <c r="J5" s="834">
        <v>36.49</v>
      </c>
    </row>
    <row r="6" spans="1:10" s="9" customFormat="1" ht="16.5" customHeight="1">
      <c r="A6" s="700">
        <v>23</v>
      </c>
      <c r="B6" s="272">
        <v>3961408</v>
      </c>
      <c r="C6" s="272">
        <v>3816307</v>
      </c>
      <c r="D6" s="833">
        <v>96.34</v>
      </c>
      <c r="E6" s="272">
        <v>3843803</v>
      </c>
      <c r="F6" s="272">
        <v>3780392</v>
      </c>
      <c r="G6" s="298">
        <v>98.35</v>
      </c>
      <c r="H6" s="272">
        <v>117605</v>
      </c>
      <c r="I6" s="272">
        <v>35915</v>
      </c>
      <c r="J6" s="834">
        <v>30.54</v>
      </c>
    </row>
    <row r="7" spans="1:10" s="9" customFormat="1" ht="16.5" customHeight="1">
      <c r="A7" s="702">
        <v>24</v>
      </c>
      <c r="B7" s="780">
        <v>4475116</v>
      </c>
      <c r="C7" s="780">
        <v>4319964</v>
      </c>
      <c r="D7" s="835">
        <v>96.53</v>
      </c>
      <c r="E7" s="780">
        <v>4359875</v>
      </c>
      <c r="F7" s="780">
        <v>4282574</v>
      </c>
      <c r="G7" s="836">
        <v>98.23</v>
      </c>
      <c r="H7" s="780">
        <v>115241</v>
      </c>
      <c r="I7" s="780">
        <v>37390</v>
      </c>
      <c r="J7" s="837">
        <v>32.45</v>
      </c>
    </row>
    <row r="8" spans="1:10" ht="12" customHeight="1">
      <c r="A8" s="11" t="s">
        <v>728</v>
      </c>
      <c r="B8" s="682"/>
      <c r="C8" s="682"/>
      <c r="D8" s="682"/>
      <c r="E8" s="682"/>
      <c r="F8" s="682"/>
      <c r="G8" s="682"/>
      <c r="H8" s="682"/>
      <c r="I8" s="682"/>
      <c r="J8" s="10" t="s">
        <v>763</v>
      </c>
    </row>
    <row r="9" spans="4:10" ht="12" customHeight="1">
      <c r="D9" s="276"/>
      <c r="E9" s="838"/>
      <c r="G9" s="9"/>
      <c r="J9" s="10" t="s">
        <v>729</v>
      </c>
    </row>
    <row r="10" spans="5:10" ht="13.5">
      <c r="E10" s="839"/>
      <c r="J10" s="10"/>
    </row>
    <row r="12" ht="13.5">
      <c r="C12" s="767"/>
    </row>
    <row r="16" ht="13.5">
      <c r="K16" s="84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8" width="10.8984375" style="1" customWidth="1"/>
    <col min="9" max="16384" width="9" style="1" customWidth="1"/>
  </cols>
  <sheetData>
    <row r="1" spans="1:9" ht="15" customHeight="1">
      <c r="A1" s="2" t="s">
        <v>343</v>
      </c>
      <c r="B1" s="7"/>
      <c r="C1" s="7"/>
      <c r="D1" s="7"/>
      <c r="E1" s="7"/>
      <c r="F1" s="7"/>
      <c r="I1" s="9"/>
    </row>
    <row r="2" spans="1:9" ht="12.75" customHeight="1" thickBot="1">
      <c r="A2" s="6"/>
      <c r="B2" s="8"/>
      <c r="C2" s="8"/>
      <c r="D2" s="8"/>
      <c r="E2" s="8"/>
      <c r="F2" s="7"/>
      <c r="G2" s="172"/>
      <c r="H2" s="24" t="s">
        <v>344</v>
      </c>
      <c r="I2" s="9"/>
    </row>
    <row r="3" spans="1:9" ht="14.25" thickTop="1">
      <c r="A3" s="10" t="s">
        <v>339</v>
      </c>
      <c r="B3" s="1091" t="s">
        <v>863</v>
      </c>
      <c r="C3" s="315" t="s">
        <v>345</v>
      </c>
      <c r="D3" s="316"/>
      <c r="E3" s="324"/>
      <c r="F3" s="325" t="s">
        <v>346</v>
      </c>
      <c r="G3" s="55"/>
      <c r="H3" s="55"/>
      <c r="I3" s="13"/>
    </row>
    <row r="4" spans="1:9" ht="13.5">
      <c r="A4" s="35" t="s">
        <v>436</v>
      </c>
      <c r="B4" s="1094"/>
      <c r="C4" s="326" t="s">
        <v>862</v>
      </c>
      <c r="D4" s="56" t="s">
        <v>347</v>
      </c>
      <c r="E4" s="327" t="s">
        <v>298</v>
      </c>
      <c r="F4" s="326" t="s">
        <v>863</v>
      </c>
      <c r="G4" s="56" t="s">
        <v>347</v>
      </c>
      <c r="H4" s="57" t="s">
        <v>298</v>
      </c>
      <c r="I4" s="34"/>
    </row>
    <row r="5" spans="1:9" ht="16.5" customHeight="1">
      <c r="A5" s="47">
        <v>23</v>
      </c>
      <c r="B5" s="38">
        <v>17372</v>
      </c>
      <c r="C5" s="19">
        <v>1113</v>
      </c>
      <c r="D5" s="19">
        <v>488</v>
      </c>
      <c r="E5" s="19">
        <v>625</v>
      </c>
      <c r="F5" s="19">
        <v>16259</v>
      </c>
      <c r="G5" s="58" t="s">
        <v>437</v>
      </c>
      <c r="H5" s="20">
        <v>16259</v>
      </c>
      <c r="I5" s="14"/>
    </row>
    <row r="6" spans="1:9" ht="16.5" customHeight="1">
      <c r="A6" s="36">
        <v>24</v>
      </c>
      <c r="B6" s="328">
        <v>14914</v>
      </c>
      <c r="C6" s="328">
        <v>779</v>
      </c>
      <c r="D6" s="328">
        <v>404</v>
      </c>
      <c r="E6" s="328">
        <v>375</v>
      </c>
      <c r="F6" s="328">
        <v>14135</v>
      </c>
      <c r="G6" s="58" t="s">
        <v>437</v>
      </c>
      <c r="H6" s="329">
        <v>14135</v>
      </c>
      <c r="I6" s="14"/>
    </row>
    <row r="7" spans="1:9" ht="16.5" customHeight="1">
      <c r="A7" s="39">
        <v>25</v>
      </c>
      <c r="B7" s="330">
        <v>15861</v>
      </c>
      <c r="C7" s="330">
        <v>809</v>
      </c>
      <c r="D7" s="330">
        <v>432</v>
      </c>
      <c r="E7" s="330">
        <v>377</v>
      </c>
      <c r="F7" s="330">
        <v>15052</v>
      </c>
      <c r="G7" s="331" t="s">
        <v>437</v>
      </c>
      <c r="H7" s="332">
        <v>15052</v>
      </c>
      <c r="I7" s="14"/>
    </row>
    <row r="8" spans="1:9" ht="12.75" customHeight="1">
      <c r="A8" s="11" t="s">
        <v>326</v>
      </c>
      <c r="B8" s="11"/>
      <c r="C8" s="11"/>
      <c r="D8" s="11"/>
      <c r="E8" s="11"/>
      <c r="F8" s="11"/>
      <c r="G8" s="333"/>
      <c r="H8" s="10" t="s">
        <v>348</v>
      </c>
      <c r="I8" s="11"/>
    </row>
    <row r="9" spans="1:8" ht="12.75" customHeight="1">
      <c r="A9" s="334"/>
      <c r="B9" s="334"/>
      <c r="C9" s="334"/>
      <c r="D9" s="334"/>
      <c r="E9" s="334"/>
      <c r="F9" s="334"/>
      <c r="G9" s="334"/>
      <c r="H9" s="10" t="s">
        <v>438</v>
      </c>
    </row>
    <row r="10" spans="1:8" s="335" customFormat="1" ht="13.5">
      <c r="A10" s="34"/>
      <c r="B10" s="321"/>
      <c r="C10" s="321"/>
      <c r="D10" s="320"/>
      <c r="E10" s="320"/>
      <c r="F10" s="321"/>
      <c r="G10" s="320"/>
      <c r="H10" s="320"/>
    </row>
    <row r="11" spans="1:8" s="335" customFormat="1" ht="13.5">
      <c r="A11" s="34"/>
      <c r="B11" s="321"/>
      <c r="C11" s="321"/>
      <c r="D11" s="322"/>
      <c r="E11" s="322"/>
      <c r="F11" s="321"/>
      <c r="G11" s="322"/>
      <c r="H11" s="322"/>
    </row>
    <row r="12" spans="1:8" s="335" customFormat="1" ht="13.5">
      <c r="A12" s="34"/>
      <c r="B12" s="321"/>
      <c r="C12" s="321"/>
      <c r="D12" s="336"/>
      <c r="E12" s="336"/>
      <c r="F12" s="321"/>
      <c r="G12" s="322"/>
      <c r="H12" s="322"/>
    </row>
    <row r="13" spans="1:8" s="335" customFormat="1" ht="13.5">
      <c r="A13" s="34"/>
      <c r="B13" s="321"/>
      <c r="C13" s="321"/>
      <c r="D13" s="336"/>
      <c r="E13" s="336"/>
      <c r="F13" s="321"/>
      <c r="G13" s="336"/>
      <c r="H13" s="337"/>
    </row>
    <row r="14" spans="1:8" s="335" customFormat="1" ht="13.5">
      <c r="A14" s="34"/>
      <c r="B14" s="321"/>
      <c r="C14" s="321"/>
      <c r="D14" s="336"/>
      <c r="E14" s="336"/>
      <c r="F14" s="321"/>
      <c r="G14" s="322"/>
      <c r="H14" s="322"/>
    </row>
    <row r="15" spans="2:8" s="335" customFormat="1" ht="13.5">
      <c r="B15" s="321"/>
      <c r="C15" s="321"/>
      <c r="D15" s="321"/>
      <c r="E15" s="321"/>
      <c r="F15" s="321"/>
      <c r="G15" s="321"/>
      <c r="H15" s="321"/>
    </row>
    <row r="16" s="335" customFormat="1" ht="13.5"/>
    <row r="17" spans="1:9" s="335" customFormat="1" ht="13.5">
      <c r="A17" s="34"/>
      <c r="B17" s="318"/>
      <c r="C17" s="318"/>
      <c r="D17" s="319"/>
      <c r="E17" s="319"/>
      <c r="F17" s="319"/>
      <c r="G17" s="319"/>
      <c r="H17" s="319"/>
      <c r="I17" s="320"/>
    </row>
    <row r="18" spans="1:9" s="335" customFormat="1" ht="13.5">
      <c r="A18" s="34"/>
      <c r="B18" s="321"/>
      <c r="C18" s="321"/>
      <c r="D18" s="322"/>
      <c r="E18" s="322"/>
      <c r="F18" s="322"/>
      <c r="G18" s="322"/>
      <c r="H18" s="322"/>
      <c r="I18" s="322"/>
    </row>
    <row r="19" spans="1:9" s="335" customFormat="1" ht="13.5">
      <c r="A19" s="34"/>
      <c r="B19" s="321"/>
      <c r="C19" s="321"/>
      <c r="D19" s="322"/>
      <c r="E19" s="322"/>
      <c r="F19" s="322"/>
      <c r="G19" s="322"/>
      <c r="H19" s="322"/>
      <c r="I19" s="322"/>
    </row>
    <row r="20" spans="1:9" s="335" customFormat="1" ht="13.5">
      <c r="A20" s="34"/>
      <c r="B20" s="321"/>
      <c r="C20" s="321"/>
      <c r="D20" s="320"/>
      <c r="E20" s="320"/>
      <c r="F20" s="320"/>
      <c r="G20" s="320"/>
      <c r="H20" s="320"/>
      <c r="I20" s="320"/>
    </row>
    <row r="21" spans="1:9" s="335" customFormat="1" ht="13.5">
      <c r="A21" s="34"/>
      <c r="B21" s="321"/>
      <c r="C21" s="321"/>
      <c r="D21" s="322"/>
      <c r="E21" s="322"/>
      <c r="F21" s="322"/>
      <c r="G21" s="322"/>
      <c r="H21" s="322"/>
      <c r="I21" s="322"/>
    </row>
    <row r="22" spans="2:9" s="335" customFormat="1" ht="13.5">
      <c r="B22" s="338"/>
      <c r="C22" s="338"/>
      <c r="D22" s="321"/>
      <c r="E22" s="321"/>
      <c r="F22" s="321"/>
      <c r="G22" s="321"/>
      <c r="H22" s="321"/>
      <c r="I22" s="321"/>
    </row>
    <row r="23" s="335" customFormat="1" ht="13.5"/>
    <row r="24" s="335" customFormat="1" ht="13.5"/>
    <row r="25" s="335" customFormat="1" ht="13.5"/>
    <row r="26" s="335" customFormat="1" ht="13.5"/>
    <row r="27" s="335" customFormat="1" ht="13.5"/>
    <row r="28" s="335" customFormat="1" ht="13.5"/>
    <row r="29" s="335" customFormat="1" ht="13.5"/>
    <row r="30" s="335" customFormat="1" ht="13.5"/>
    <row r="31" s="335" customFormat="1" ht="13.5"/>
    <row r="32" s="172" customFormat="1" ht="13.5"/>
    <row r="33" s="172" customFormat="1" ht="13.5"/>
    <row r="34" s="172" customFormat="1" ht="13.5"/>
    <row r="35" s="172" customFormat="1" ht="13.5"/>
    <row r="36" s="172" customFormat="1" ht="13.5"/>
    <row r="37" s="172" customFormat="1" ht="13.5"/>
    <row r="38" s="172" customFormat="1" ht="13.5"/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8" width="10.8984375" style="819" customWidth="1"/>
    <col min="9" max="16384" width="9" style="819" customWidth="1"/>
  </cols>
  <sheetData>
    <row r="1" spans="1:8" s="820" customFormat="1" ht="15" customHeight="1">
      <c r="A1" s="63" t="s">
        <v>764</v>
      </c>
      <c r="B1" s="821"/>
      <c r="C1" s="821"/>
      <c r="D1" s="821"/>
      <c r="E1" s="821"/>
      <c r="F1" s="821"/>
      <c r="G1" s="821"/>
      <c r="H1" s="816"/>
    </row>
    <row r="2" spans="1:8" ht="9.75" customHeight="1" thickBot="1">
      <c r="A2" s="63"/>
      <c r="B2" s="822"/>
      <c r="C2" s="822"/>
      <c r="D2" s="822"/>
      <c r="E2" s="822"/>
      <c r="F2" s="822"/>
      <c r="G2" s="822"/>
      <c r="H2" s="816"/>
    </row>
    <row r="3" spans="1:10" ht="17.25" customHeight="1" thickTop="1">
      <c r="A3" s="171" t="s">
        <v>631</v>
      </c>
      <c r="B3" s="1091" t="s">
        <v>765</v>
      </c>
      <c r="C3" s="1245" t="s">
        <v>766</v>
      </c>
      <c r="D3" s="1246"/>
      <c r="E3" s="1136" t="s">
        <v>767</v>
      </c>
      <c r="F3" s="1137"/>
      <c r="G3" s="1137"/>
      <c r="H3" s="1137"/>
      <c r="I3" s="822"/>
      <c r="J3" s="822"/>
    </row>
    <row r="4" spans="1:10" ht="17.25" customHeight="1">
      <c r="A4" s="126"/>
      <c r="B4" s="1120"/>
      <c r="C4" s="1242" t="s">
        <v>768</v>
      </c>
      <c r="D4" s="1243"/>
      <c r="E4" s="1139" t="s">
        <v>769</v>
      </c>
      <c r="F4" s="1140"/>
      <c r="G4" s="1139" t="s">
        <v>770</v>
      </c>
      <c r="H4" s="1244"/>
      <c r="I4" s="822"/>
      <c r="J4" s="822"/>
    </row>
    <row r="5" spans="1:10" ht="17.25" customHeight="1">
      <c r="A5" s="54" t="s">
        <v>680</v>
      </c>
      <c r="B5" s="1110"/>
      <c r="C5" s="53" t="s">
        <v>771</v>
      </c>
      <c r="D5" s="78" t="s">
        <v>772</v>
      </c>
      <c r="E5" s="17" t="s">
        <v>771</v>
      </c>
      <c r="F5" s="78" t="s">
        <v>772</v>
      </c>
      <c r="G5" s="17" t="s">
        <v>771</v>
      </c>
      <c r="H5" s="127" t="s">
        <v>773</v>
      </c>
      <c r="I5" s="822"/>
      <c r="J5" s="822"/>
    </row>
    <row r="6" spans="1:10" ht="16.5" customHeight="1">
      <c r="A6" s="36">
        <v>22</v>
      </c>
      <c r="B6" s="272">
        <v>60623</v>
      </c>
      <c r="C6" s="272">
        <v>39533</v>
      </c>
      <c r="D6" s="841">
        <f>IF(ISBLANK(C6),"",C6/$B6*100)</f>
        <v>65.21122346304207</v>
      </c>
      <c r="E6" s="272">
        <v>8617</v>
      </c>
      <c r="F6" s="841">
        <f>IF(ISBLANK(E6),"",E6/$B6*100)</f>
        <v>14.214077165432263</v>
      </c>
      <c r="G6" s="272">
        <v>12473</v>
      </c>
      <c r="H6" s="842">
        <f>IF(ISBLANK(G6),"",G6/$B6*100)</f>
        <v>20.57469937152566</v>
      </c>
      <c r="I6" s="822"/>
      <c r="J6" s="822"/>
    </row>
    <row r="7" spans="1:10" ht="16.5" customHeight="1">
      <c r="A7" s="36">
        <v>23</v>
      </c>
      <c r="B7" s="272">
        <v>63586</v>
      </c>
      <c r="C7" s="272">
        <v>42433</v>
      </c>
      <c r="D7" s="841">
        <f>IF(ISBLANK(C7),"",C7/$B7*100)</f>
        <v>66.73324316673481</v>
      </c>
      <c r="E7" s="272">
        <f>B7-C7-G7</f>
        <v>8624</v>
      </c>
      <c r="F7" s="841">
        <f>IF(ISBLANK(E7),"",E7/$B7*100)</f>
        <v>13.562733935142957</v>
      </c>
      <c r="G7" s="272">
        <v>12529</v>
      </c>
      <c r="H7" s="842">
        <f>IF(ISBLANK(G7),"",G7/$B7*100)</f>
        <v>19.70402289812223</v>
      </c>
      <c r="I7" s="822"/>
      <c r="J7" s="822"/>
    </row>
    <row r="8" spans="1:10" ht="16.5" customHeight="1">
      <c r="A8" s="39">
        <v>24</v>
      </c>
      <c r="B8" s="780">
        <v>66563</v>
      </c>
      <c r="C8" s="780">
        <v>43679</v>
      </c>
      <c r="D8" s="843">
        <v>65.6</v>
      </c>
      <c r="E8" s="780">
        <f>B8-C8-G8</f>
        <v>9983</v>
      </c>
      <c r="F8" s="843">
        <v>15</v>
      </c>
      <c r="G8" s="780">
        <v>12901</v>
      </c>
      <c r="H8" s="844">
        <v>19.4</v>
      </c>
      <c r="I8" s="822"/>
      <c r="J8" s="822"/>
    </row>
    <row r="9" spans="1:8" ht="12.75" customHeight="1">
      <c r="A9" s="11" t="s">
        <v>715</v>
      </c>
      <c r="B9" s="822"/>
      <c r="C9" s="822"/>
      <c r="D9" s="845"/>
      <c r="E9" s="822"/>
      <c r="F9" s="846"/>
      <c r="G9" s="822"/>
      <c r="H9" s="10" t="s">
        <v>730</v>
      </c>
    </row>
    <row r="12" spans="2:3" ht="13.5">
      <c r="B12" s="847"/>
      <c r="C12" s="847"/>
    </row>
  </sheetData>
  <sheetProtection/>
  <mergeCells count="6">
    <mergeCell ref="B3:B5"/>
    <mergeCell ref="E3:H3"/>
    <mergeCell ref="C4:D4"/>
    <mergeCell ref="E4:F4"/>
    <mergeCell ref="G4:H4"/>
    <mergeCell ref="C3:D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1.3984375" style="1" customWidth="1"/>
    <col min="2" max="4" width="21.8984375" style="1" customWidth="1"/>
    <col min="5" max="8" width="11.59765625" style="1" customWidth="1"/>
    <col min="9" max="16384" width="9" style="1" customWidth="1"/>
  </cols>
  <sheetData>
    <row r="1" spans="1:8" s="5" customFormat="1" ht="15" customHeight="1">
      <c r="A1" s="63" t="s">
        <v>774</v>
      </c>
      <c r="C1" s="4"/>
      <c r="D1" s="4"/>
      <c r="E1" s="4"/>
      <c r="F1" s="4"/>
      <c r="G1" s="4"/>
      <c r="H1" s="4"/>
    </row>
    <row r="2" spans="1:8" ht="9.75" customHeight="1" thickBot="1">
      <c r="A2" s="63"/>
      <c r="C2" s="172"/>
      <c r="D2" s="172"/>
      <c r="E2" s="172"/>
      <c r="F2" s="172"/>
      <c r="G2" s="172"/>
      <c r="H2" s="172"/>
    </row>
    <row r="3" spans="1:7" ht="14.25" thickTop="1">
      <c r="A3" s="171" t="s">
        <v>631</v>
      </c>
      <c r="B3" s="1091" t="s">
        <v>775</v>
      </c>
      <c r="C3" s="1247" t="s">
        <v>776</v>
      </c>
      <c r="D3" s="1248" t="s">
        <v>777</v>
      </c>
      <c r="E3" s="47"/>
      <c r="F3" s="47"/>
      <c r="G3" s="47"/>
    </row>
    <row r="4" spans="1:7" ht="13.5">
      <c r="A4" s="54" t="s">
        <v>636</v>
      </c>
      <c r="B4" s="1102"/>
      <c r="C4" s="1105"/>
      <c r="D4" s="1249"/>
      <c r="E4" s="47"/>
      <c r="F4" s="47"/>
      <c r="G4" s="47"/>
    </row>
    <row r="5" spans="1:7" ht="16.5" customHeight="1">
      <c r="A5" s="47">
        <v>22</v>
      </c>
      <c r="B5" s="848">
        <v>55372</v>
      </c>
      <c r="C5" s="848">
        <v>31821</v>
      </c>
      <c r="D5" s="849">
        <f>IF(ISBLANK(C5),"",C5/B5*100)</f>
        <v>57.46767319222712</v>
      </c>
      <c r="E5" s="850"/>
      <c r="F5" s="850"/>
      <c r="G5" s="851"/>
    </row>
    <row r="6" spans="1:7" ht="16.5" customHeight="1">
      <c r="A6" s="36">
        <v>23</v>
      </c>
      <c r="B6" s="848">
        <v>58909</v>
      </c>
      <c r="C6" s="848">
        <v>32057</v>
      </c>
      <c r="D6" s="849">
        <v>54.42</v>
      </c>
      <c r="E6" s="850"/>
      <c r="F6" s="850"/>
      <c r="G6" s="851"/>
    </row>
    <row r="7" spans="1:7" ht="16.5" customHeight="1">
      <c r="A7" s="39">
        <v>24</v>
      </c>
      <c r="B7" s="852">
        <v>61671</v>
      </c>
      <c r="C7" s="852">
        <v>33291</v>
      </c>
      <c r="D7" s="853">
        <v>53.98</v>
      </c>
      <c r="E7" s="850"/>
      <c r="F7" s="850"/>
      <c r="G7" s="851"/>
    </row>
    <row r="8" ht="12.75" customHeight="1">
      <c r="A8" s="11" t="s">
        <v>715</v>
      </c>
    </row>
    <row r="9" ht="13.5">
      <c r="A9" s="11" t="s">
        <v>731</v>
      </c>
    </row>
  </sheetData>
  <sheetProtection/>
  <mergeCells count="3"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4.5" style="854" customWidth="1"/>
    <col min="2" max="2" width="14.59765625" style="855" customWidth="1"/>
    <col min="3" max="6" width="14.5" style="855" customWidth="1"/>
    <col min="7" max="16384" width="9" style="855" customWidth="1"/>
  </cols>
  <sheetData>
    <row r="1" spans="1:5" ht="15" customHeight="1">
      <c r="A1" s="680" t="s">
        <v>778</v>
      </c>
      <c r="B1" s="854"/>
      <c r="C1" s="854"/>
      <c r="D1" s="854"/>
      <c r="E1" s="854"/>
    </row>
    <row r="2" spans="1:6" ht="12.75" customHeight="1" thickBot="1">
      <c r="A2" s="856"/>
      <c r="B2" s="857"/>
      <c r="C2" s="857"/>
      <c r="D2" s="857"/>
      <c r="E2" s="857"/>
      <c r="F2" s="858" t="s">
        <v>779</v>
      </c>
    </row>
    <row r="3" spans="1:6" s="863" customFormat="1" ht="13.5" customHeight="1" thickTop="1">
      <c r="A3" s="858" t="s">
        <v>381</v>
      </c>
      <c r="B3" s="1250" t="s">
        <v>732</v>
      </c>
      <c r="C3" s="860" t="s">
        <v>915</v>
      </c>
      <c r="D3" s="861"/>
      <c r="E3" s="1250" t="s">
        <v>916</v>
      </c>
      <c r="F3" s="862" t="s">
        <v>733</v>
      </c>
    </row>
    <row r="4" spans="1:6" s="863" customFormat="1" ht="13.5" customHeight="1">
      <c r="A4" s="864" t="s">
        <v>780</v>
      </c>
      <c r="B4" s="1251"/>
      <c r="C4" s="865" t="s">
        <v>734</v>
      </c>
      <c r="D4" s="866" t="s">
        <v>735</v>
      </c>
      <c r="E4" s="1251"/>
      <c r="F4" s="867" t="s">
        <v>736</v>
      </c>
    </row>
    <row r="5" spans="1:6" s="872" customFormat="1" ht="16.5" customHeight="1">
      <c r="A5" s="868">
        <v>23</v>
      </c>
      <c r="B5" s="869">
        <v>160829</v>
      </c>
      <c r="C5" s="869">
        <v>115050</v>
      </c>
      <c r="D5" s="870">
        <v>1988</v>
      </c>
      <c r="E5" s="869">
        <v>43791</v>
      </c>
      <c r="F5" s="871">
        <v>3515</v>
      </c>
    </row>
    <row r="6" spans="1:6" s="872" customFormat="1" ht="16.5" customHeight="1">
      <c r="A6" s="873">
        <v>24</v>
      </c>
      <c r="B6" s="869">
        <v>159782</v>
      </c>
      <c r="C6" s="869">
        <v>115390</v>
      </c>
      <c r="D6" s="869">
        <v>1841</v>
      </c>
      <c r="E6" s="869">
        <v>42551</v>
      </c>
      <c r="F6" s="871">
        <v>3607</v>
      </c>
    </row>
    <row r="7" spans="1:6" s="872" customFormat="1" ht="16.5" customHeight="1">
      <c r="A7" s="874">
        <v>25</v>
      </c>
      <c r="B7" s="875">
        <v>158725</v>
      </c>
      <c r="C7" s="875">
        <v>114163</v>
      </c>
      <c r="D7" s="875">
        <v>1606</v>
      </c>
      <c r="E7" s="875">
        <v>42956</v>
      </c>
      <c r="F7" s="876">
        <v>3444</v>
      </c>
    </row>
    <row r="8" spans="1:6" s="877" customFormat="1" ht="12.75" customHeight="1">
      <c r="A8" s="11" t="s">
        <v>737</v>
      </c>
      <c r="D8" s="878"/>
      <c r="E8" s="878"/>
      <c r="F8" s="879" t="s">
        <v>738</v>
      </c>
    </row>
    <row r="9" spans="1:6" s="877" customFormat="1" ht="13.5" customHeight="1">
      <c r="A9" s="880"/>
      <c r="B9" s="863"/>
      <c r="F9" s="879"/>
    </row>
    <row r="10" s="877" customFormat="1" ht="13.5" customHeight="1">
      <c r="A10" s="880"/>
    </row>
    <row r="11" s="863" customFormat="1" ht="13.5" customHeight="1">
      <c r="A11" s="881"/>
    </row>
    <row r="12" s="863" customFormat="1" ht="13.5" customHeight="1">
      <c r="A12" s="881"/>
    </row>
    <row r="13" s="863" customFormat="1" ht="13.5" customHeight="1">
      <c r="A13" s="881"/>
    </row>
    <row r="14" s="863" customFormat="1" ht="13.5" customHeight="1">
      <c r="A14" s="881"/>
    </row>
    <row r="15" s="863" customFormat="1" ht="13.5" customHeight="1">
      <c r="A15" s="881"/>
    </row>
    <row r="16" s="863" customFormat="1" ht="13.5" customHeight="1">
      <c r="A16" s="881"/>
    </row>
    <row r="17" s="863" customFormat="1" ht="13.5" customHeight="1">
      <c r="A17" s="881"/>
    </row>
    <row r="18" s="863" customFormat="1" ht="13.5" customHeight="1">
      <c r="A18" s="881"/>
    </row>
    <row r="19" s="863" customFormat="1" ht="13.5" customHeight="1">
      <c r="A19" s="881"/>
    </row>
    <row r="20" s="863" customFormat="1" ht="13.5" customHeight="1">
      <c r="A20" s="881"/>
    </row>
    <row r="21" s="863" customFormat="1" ht="13.5" customHeight="1">
      <c r="A21" s="881"/>
    </row>
    <row r="22" s="863" customFormat="1" ht="13.5" customHeight="1">
      <c r="A22" s="881"/>
    </row>
    <row r="23" s="863" customFormat="1" ht="13.5" customHeight="1">
      <c r="A23" s="881"/>
    </row>
    <row r="24" s="863" customFormat="1" ht="13.5" customHeight="1">
      <c r="A24" s="881"/>
    </row>
    <row r="25" s="863" customFormat="1" ht="13.5" customHeight="1">
      <c r="A25" s="881"/>
    </row>
    <row r="26" s="863" customFormat="1" ht="13.5" customHeight="1">
      <c r="A26" s="881"/>
    </row>
    <row r="27" s="863" customFormat="1" ht="13.5" customHeight="1">
      <c r="A27" s="881"/>
    </row>
    <row r="28" s="863" customFormat="1" ht="13.5" customHeight="1">
      <c r="A28" s="881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2">
    <mergeCell ref="B3:B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8.59765625" style="854" customWidth="1"/>
    <col min="2" max="9" width="8.59765625" style="855" customWidth="1"/>
    <col min="10" max="10" width="9.19921875" style="855" customWidth="1"/>
    <col min="11" max="16384" width="9" style="855" customWidth="1"/>
  </cols>
  <sheetData>
    <row r="1" s="882" customFormat="1" ht="15" customHeight="1">
      <c r="A1" s="680" t="s">
        <v>739</v>
      </c>
    </row>
    <row r="2" spans="1:10" ht="9.75" customHeight="1" thickBot="1">
      <c r="A2" s="680"/>
      <c r="B2" s="854"/>
      <c r="C2" s="854"/>
      <c r="D2" s="854"/>
      <c r="E2" s="854"/>
      <c r="F2" s="854"/>
      <c r="G2" s="854"/>
      <c r="H2" s="854"/>
      <c r="I2" s="854"/>
      <c r="J2" s="854"/>
    </row>
    <row r="3" spans="1:11" s="863" customFormat="1" ht="13.5" customHeight="1" thickTop="1">
      <c r="A3" s="883" t="s">
        <v>242</v>
      </c>
      <c r="B3" s="884"/>
      <c r="C3" s="1254" t="s">
        <v>740</v>
      </c>
      <c r="D3" s="1252" t="s">
        <v>741</v>
      </c>
      <c r="E3" s="1254" t="s">
        <v>742</v>
      </c>
      <c r="F3" s="1254" t="s">
        <v>743</v>
      </c>
      <c r="G3" s="1252" t="s">
        <v>744</v>
      </c>
      <c r="H3" s="1254" t="s">
        <v>745</v>
      </c>
      <c r="I3" s="884"/>
      <c r="J3" s="1257" t="s">
        <v>746</v>
      </c>
      <c r="K3" s="881"/>
    </row>
    <row r="4" spans="1:11" s="863" customFormat="1" ht="13.5" customHeight="1">
      <c r="A4" s="885"/>
      <c r="B4" s="859" t="s">
        <v>3</v>
      </c>
      <c r="C4" s="1255"/>
      <c r="D4" s="1253"/>
      <c r="E4" s="1255"/>
      <c r="F4" s="1255"/>
      <c r="G4" s="1253"/>
      <c r="H4" s="1255"/>
      <c r="I4" s="859" t="s">
        <v>747</v>
      </c>
      <c r="J4" s="1258"/>
      <c r="K4" s="881"/>
    </row>
    <row r="5" spans="1:11" s="863" customFormat="1" ht="13.5" customHeight="1">
      <c r="A5" s="886" t="s">
        <v>24</v>
      </c>
      <c r="B5" s="865"/>
      <c r="C5" s="1256"/>
      <c r="D5" s="1090"/>
      <c r="E5" s="1256"/>
      <c r="F5" s="1256"/>
      <c r="G5" s="1090"/>
      <c r="H5" s="1256"/>
      <c r="I5" s="865"/>
      <c r="J5" s="1238"/>
      <c r="K5" s="881"/>
    </row>
    <row r="6" spans="1:11" s="872" customFormat="1" ht="16.5" customHeight="1">
      <c r="A6" s="868">
        <v>22</v>
      </c>
      <c r="B6" s="887">
        <v>131524</v>
      </c>
      <c r="C6" s="888">
        <v>117677</v>
      </c>
      <c r="D6" s="887">
        <v>6925</v>
      </c>
      <c r="E6" s="888">
        <v>3775</v>
      </c>
      <c r="F6" s="887">
        <v>2201</v>
      </c>
      <c r="G6" s="888">
        <v>327</v>
      </c>
      <c r="H6" s="887">
        <v>218</v>
      </c>
      <c r="I6" s="888">
        <v>191</v>
      </c>
      <c r="J6" s="889">
        <v>210</v>
      </c>
      <c r="K6" s="890"/>
    </row>
    <row r="7" spans="1:11" s="872" customFormat="1" ht="16.5" customHeight="1">
      <c r="A7" s="873">
        <v>23</v>
      </c>
      <c r="B7" s="887">
        <v>134959</v>
      </c>
      <c r="C7" s="887">
        <v>122174</v>
      </c>
      <c r="D7" s="887">
        <v>6198</v>
      </c>
      <c r="E7" s="887">
        <v>3417</v>
      </c>
      <c r="F7" s="887">
        <v>2255</v>
      </c>
      <c r="G7" s="887">
        <v>307</v>
      </c>
      <c r="H7" s="887">
        <v>209</v>
      </c>
      <c r="I7" s="887">
        <v>179</v>
      </c>
      <c r="J7" s="889">
        <v>220</v>
      </c>
      <c r="K7" s="890"/>
    </row>
    <row r="8" spans="1:11" s="872" customFormat="1" ht="16.5" customHeight="1">
      <c r="A8" s="874">
        <v>24</v>
      </c>
      <c r="B8" s="891">
        <v>139775</v>
      </c>
      <c r="C8" s="891">
        <v>128277</v>
      </c>
      <c r="D8" s="891">
        <v>5359</v>
      </c>
      <c r="E8" s="891">
        <v>3061</v>
      </c>
      <c r="F8" s="891">
        <v>2316</v>
      </c>
      <c r="G8" s="891">
        <v>289</v>
      </c>
      <c r="H8" s="891">
        <v>206</v>
      </c>
      <c r="I8" s="891">
        <v>161</v>
      </c>
      <c r="J8" s="892">
        <v>106</v>
      </c>
      <c r="K8" s="890"/>
    </row>
    <row r="9" spans="1:10" s="877" customFormat="1" ht="12" customHeight="1">
      <c r="A9" s="11" t="s">
        <v>723</v>
      </c>
      <c r="J9" s="879" t="s">
        <v>748</v>
      </c>
    </row>
    <row r="10" spans="1:10" s="877" customFormat="1" ht="12" customHeight="1">
      <c r="A10" s="11" t="s">
        <v>749</v>
      </c>
      <c r="J10" s="879" t="s">
        <v>750</v>
      </c>
    </row>
    <row r="11" spans="1:10" s="877" customFormat="1" ht="13.5" customHeight="1">
      <c r="A11" s="880"/>
      <c r="J11" s="879"/>
    </row>
    <row r="12" spans="1:7" s="863" customFormat="1" ht="13.5" customHeight="1">
      <c r="A12" s="893"/>
      <c r="D12" s="894"/>
      <c r="E12" s="895"/>
      <c r="F12" s="895"/>
      <c r="G12" s="895"/>
    </row>
    <row r="13" s="863" customFormat="1" ht="13.5" customHeight="1">
      <c r="A13" s="881"/>
    </row>
    <row r="14" s="863" customFormat="1" ht="13.5" customHeight="1">
      <c r="A14" s="881"/>
    </row>
    <row r="15" s="863" customFormat="1" ht="13.5" customHeight="1">
      <c r="A15" s="881"/>
    </row>
    <row r="16" s="863" customFormat="1" ht="13.5" customHeight="1">
      <c r="A16" s="881"/>
    </row>
    <row r="17" s="863" customFormat="1" ht="13.5" customHeight="1">
      <c r="A17" s="881"/>
    </row>
    <row r="18" s="863" customFormat="1" ht="13.5" customHeight="1">
      <c r="A18" s="881"/>
    </row>
    <row r="19" s="863" customFormat="1" ht="13.5" customHeight="1">
      <c r="A19" s="881"/>
    </row>
    <row r="20" s="863" customFormat="1" ht="13.5" customHeight="1">
      <c r="A20" s="881"/>
    </row>
    <row r="21" s="863" customFormat="1" ht="13.5" customHeight="1">
      <c r="A21" s="881"/>
    </row>
    <row r="22" s="863" customFormat="1" ht="13.5" customHeight="1">
      <c r="A22" s="881"/>
    </row>
    <row r="23" s="863" customFormat="1" ht="13.5" customHeight="1">
      <c r="A23" s="881"/>
    </row>
    <row r="24" s="863" customFormat="1" ht="13.5" customHeight="1">
      <c r="A24" s="881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7">
    <mergeCell ref="G3:G5"/>
    <mergeCell ref="H3:H5"/>
    <mergeCell ref="J3:J5"/>
    <mergeCell ref="C3:C5"/>
    <mergeCell ref="D3:D5"/>
    <mergeCell ref="E3:E5"/>
    <mergeCell ref="F3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2.09765625" style="854" customWidth="1"/>
    <col min="2" max="3" width="32.3984375" style="855" customWidth="1"/>
    <col min="4" max="16384" width="9" style="855" customWidth="1"/>
  </cols>
  <sheetData>
    <row r="1" s="882" customFormat="1" ht="15" customHeight="1">
      <c r="A1" s="680" t="s">
        <v>751</v>
      </c>
    </row>
    <row r="2" spans="1:3" ht="9.75" customHeight="1" thickBot="1">
      <c r="A2" s="680"/>
      <c r="B2" s="854"/>
      <c r="C2" s="854"/>
    </row>
    <row r="3" spans="1:3" s="863" customFormat="1" ht="16.5" customHeight="1" thickTop="1">
      <c r="A3" s="896" t="s">
        <v>242</v>
      </c>
      <c r="B3" s="897" t="s">
        <v>917</v>
      </c>
      <c r="C3" s="1259" t="s">
        <v>752</v>
      </c>
    </row>
    <row r="4" spans="1:3" s="863" customFormat="1" ht="16.5" customHeight="1">
      <c r="A4" s="864" t="s">
        <v>24</v>
      </c>
      <c r="B4" s="898" t="s">
        <v>753</v>
      </c>
      <c r="C4" s="1093"/>
    </row>
    <row r="5" spans="1:3" s="872" customFormat="1" ht="16.5" customHeight="1">
      <c r="A5" s="868">
        <v>22</v>
      </c>
      <c r="B5" s="899">
        <v>4715</v>
      </c>
      <c r="C5" s="900">
        <v>22</v>
      </c>
    </row>
    <row r="6" spans="1:3" s="872" customFormat="1" ht="16.5" customHeight="1">
      <c r="A6" s="873">
        <v>23</v>
      </c>
      <c r="B6" s="899">
        <v>4764</v>
      </c>
      <c r="C6" s="901">
        <v>14</v>
      </c>
    </row>
    <row r="7" spans="1:3" s="872" customFormat="1" ht="16.5" customHeight="1">
      <c r="A7" s="874">
        <v>24</v>
      </c>
      <c r="B7" s="902">
        <v>4806</v>
      </c>
      <c r="C7" s="903">
        <v>8</v>
      </c>
    </row>
    <row r="8" spans="1:3" s="877" customFormat="1" ht="12" customHeight="1">
      <c r="A8" s="11" t="s">
        <v>723</v>
      </c>
      <c r="C8" s="879" t="s">
        <v>250</v>
      </c>
    </row>
    <row r="9" s="863" customFormat="1" ht="12" customHeight="1">
      <c r="A9" s="11" t="s">
        <v>754</v>
      </c>
    </row>
    <row r="10" s="863" customFormat="1" ht="24" customHeight="1">
      <c r="A10" s="893"/>
    </row>
    <row r="11" spans="2:3" s="863" customFormat="1" ht="13.5" customHeight="1">
      <c r="B11" s="894"/>
      <c r="C11" s="904"/>
    </row>
    <row r="12" s="863" customFormat="1" ht="13.5" customHeight="1">
      <c r="A12" s="881"/>
    </row>
    <row r="13" s="863" customFormat="1" ht="13.5" customHeight="1">
      <c r="A13" s="881"/>
    </row>
    <row r="14" s="863" customFormat="1" ht="13.5" customHeight="1">
      <c r="A14" s="881"/>
    </row>
    <row r="15" s="863" customFormat="1" ht="13.5" customHeight="1">
      <c r="A15" s="881"/>
    </row>
    <row r="16" s="863" customFormat="1" ht="13.5" customHeight="1">
      <c r="A16" s="881"/>
    </row>
    <row r="17" s="863" customFormat="1" ht="13.5" customHeight="1">
      <c r="A17" s="881"/>
    </row>
    <row r="18" s="863" customFormat="1" ht="13.5" customHeight="1">
      <c r="A18" s="881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mergeCells count="1"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2.09765625" style="854" customWidth="1"/>
    <col min="2" max="4" width="21.59765625" style="855" customWidth="1"/>
    <col min="5" max="16384" width="9" style="855" customWidth="1"/>
  </cols>
  <sheetData>
    <row r="1" s="882" customFormat="1" ht="15" customHeight="1">
      <c r="A1" s="680" t="s">
        <v>781</v>
      </c>
    </row>
    <row r="2" spans="1:4" ht="9.75" customHeight="1" thickBot="1">
      <c r="A2" s="680"/>
      <c r="B2" s="854"/>
      <c r="C2" s="854"/>
      <c r="D2" s="854"/>
    </row>
    <row r="3" spans="1:4" s="863" customFormat="1" ht="16.5" customHeight="1" thickTop="1">
      <c r="A3" s="896" t="s">
        <v>782</v>
      </c>
      <c r="B3" s="905"/>
      <c r="C3" s="906" t="s">
        <v>783</v>
      </c>
      <c r="D3" s="907"/>
    </row>
    <row r="4" spans="1:4" s="863" customFormat="1" ht="16.5" customHeight="1">
      <c r="A4" s="908" t="s">
        <v>784</v>
      </c>
      <c r="B4" s="865" t="s">
        <v>868</v>
      </c>
      <c r="C4" s="866" t="s">
        <v>785</v>
      </c>
      <c r="D4" s="909" t="s">
        <v>786</v>
      </c>
    </row>
    <row r="5" spans="1:4" s="872" customFormat="1" ht="16.5" customHeight="1">
      <c r="A5" s="868">
        <v>22</v>
      </c>
      <c r="B5" s="887">
        <v>27596</v>
      </c>
      <c r="C5" s="870">
        <v>8010</v>
      </c>
      <c r="D5" s="871">
        <v>19586</v>
      </c>
    </row>
    <row r="6" spans="1:4" s="872" customFormat="1" ht="16.5" customHeight="1">
      <c r="A6" s="873">
        <v>23</v>
      </c>
      <c r="B6" s="887">
        <v>29414</v>
      </c>
      <c r="C6" s="869">
        <v>8376</v>
      </c>
      <c r="D6" s="871">
        <v>21038</v>
      </c>
    </row>
    <row r="7" spans="1:4" s="872" customFormat="1" ht="16.5" customHeight="1">
      <c r="A7" s="874">
        <v>24</v>
      </c>
      <c r="B7" s="891">
        <v>31947</v>
      </c>
      <c r="C7" s="875">
        <v>8648</v>
      </c>
      <c r="D7" s="876">
        <v>23299</v>
      </c>
    </row>
    <row r="8" spans="1:4" s="877" customFormat="1" ht="12.75" customHeight="1">
      <c r="A8" s="880" t="s">
        <v>755</v>
      </c>
      <c r="D8" s="858"/>
    </row>
    <row r="9" s="863" customFormat="1" ht="13.5" customHeight="1">
      <c r="A9" s="881"/>
    </row>
    <row r="10" s="863" customFormat="1" ht="13.5" customHeight="1">
      <c r="A10" s="881"/>
    </row>
    <row r="11" s="863" customFormat="1" ht="13.5" customHeight="1">
      <c r="A11" s="881"/>
    </row>
    <row r="12" s="863" customFormat="1" ht="13.5" customHeight="1">
      <c r="A12" s="881"/>
    </row>
    <row r="13" s="863" customFormat="1" ht="13.5" customHeight="1">
      <c r="A13" s="881"/>
    </row>
    <row r="14" s="863" customFormat="1" ht="13.5" customHeight="1">
      <c r="A14" s="881"/>
    </row>
    <row r="15" s="863" customFormat="1" ht="13.5" customHeight="1">
      <c r="A15" s="881"/>
    </row>
    <row r="16" s="863" customFormat="1" ht="13.5" customHeight="1">
      <c r="A16" s="881"/>
    </row>
    <row r="17" s="863" customFormat="1" ht="13.5" customHeight="1">
      <c r="A17" s="881"/>
    </row>
    <row r="18" s="863" customFormat="1" ht="13.5" customHeight="1">
      <c r="A18" s="881"/>
    </row>
    <row r="19" s="863" customFormat="1" ht="13.5" customHeight="1">
      <c r="A19" s="881"/>
    </row>
    <row r="20" s="863" customFormat="1" ht="13.5" customHeight="1">
      <c r="A20" s="881"/>
    </row>
    <row r="21" s="863" customFormat="1" ht="13.5" customHeight="1">
      <c r="A21" s="881"/>
    </row>
    <row r="22" s="863" customFormat="1" ht="13.5" customHeight="1">
      <c r="A22" s="881"/>
    </row>
    <row r="23" s="863" customFormat="1" ht="13.5" customHeight="1">
      <c r="A23" s="881"/>
    </row>
    <row r="24" s="863" customFormat="1" ht="13.5" customHeight="1">
      <c r="A24" s="881"/>
    </row>
    <row r="25" s="863" customFormat="1" ht="13.5" customHeight="1">
      <c r="A25" s="881"/>
    </row>
    <row r="26" s="863" customFormat="1" ht="13.5" customHeight="1">
      <c r="A26" s="881"/>
    </row>
    <row r="27" s="863" customFormat="1" ht="13.5" customHeight="1">
      <c r="A27" s="881"/>
    </row>
    <row r="28" s="863" customFormat="1" ht="13.5" customHeight="1">
      <c r="A28" s="881"/>
    </row>
    <row r="29" s="863" customFormat="1" ht="13.5" customHeight="1">
      <c r="A29" s="881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2" sqref="A2"/>
    </sheetView>
  </sheetViews>
  <sheetFormatPr defaultColWidth="8.796875" defaultRowHeight="13.5" customHeight="1"/>
  <cols>
    <col min="1" max="1" width="12.8984375" style="910" customWidth="1"/>
    <col min="2" max="7" width="12.3984375" style="910" customWidth="1"/>
    <col min="8" max="16384" width="9" style="910" customWidth="1"/>
  </cols>
  <sheetData>
    <row r="1" spans="1:21" s="914" customFormat="1" ht="15" customHeight="1">
      <c r="A1" s="912" t="s">
        <v>824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</row>
    <row r="2" spans="1:21" s="918" customFormat="1" ht="9.75" customHeight="1" thickBot="1">
      <c r="A2" s="915"/>
      <c r="B2" s="916"/>
      <c r="C2" s="916"/>
      <c r="D2" s="916"/>
      <c r="E2" s="916"/>
      <c r="F2" s="916"/>
      <c r="G2" s="916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</row>
    <row r="3" spans="1:7" s="918" customFormat="1" ht="16.5" customHeight="1" thickTop="1">
      <c r="A3" s="919" t="s">
        <v>825</v>
      </c>
      <c r="B3" s="920" t="s">
        <v>918</v>
      </c>
      <c r="C3" s="921"/>
      <c r="D3" s="920" t="s">
        <v>787</v>
      </c>
      <c r="E3" s="921"/>
      <c r="F3" s="922" t="s">
        <v>788</v>
      </c>
      <c r="G3" s="922"/>
    </row>
    <row r="4" spans="1:7" s="918" customFormat="1" ht="16.5" customHeight="1">
      <c r="A4" s="923" t="s">
        <v>826</v>
      </c>
      <c r="B4" s="924" t="s">
        <v>789</v>
      </c>
      <c r="C4" s="925" t="s">
        <v>790</v>
      </c>
      <c r="D4" s="924" t="s">
        <v>789</v>
      </c>
      <c r="E4" s="925" t="s">
        <v>790</v>
      </c>
      <c r="F4" s="924" t="s">
        <v>789</v>
      </c>
      <c r="G4" s="925" t="s">
        <v>790</v>
      </c>
    </row>
    <row r="5" spans="1:7" s="929" customFormat="1" ht="16.5" customHeight="1">
      <c r="A5" s="926">
        <v>22</v>
      </c>
      <c r="B5" s="927">
        <v>146136</v>
      </c>
      <c r="C5" s="927">
        <v>7247631</v>
      </c>
      <c r="D5" s="927">
        <v>120647</v>
      </c>
      <c r="E5" s="928">
        <v>6065807</v>
      </c>
      <c r="F5" s="927">
        <v>25489</v>
      </c>
      <c r="G5" s="928">
        <v>1181824</v>
      </c>
    </row>
    <row r="6" spans="1:7" s="929" customFormat="1" ht="16.5" customHeight="1">
      <c r="A6" s="930">
        <v>23</v>
      </c>
      <c r="B6" s="927">
        <v>149481</v>
      </c>
      <c r="C6" s="927">
        <v>7303931</v>
      </c>
      <c r="D6" s="931">
        <v>122619</v>
      </c>
      <c r="E6" s="931">
        <v>6121972</v>
      </c>
      <c r="F6" s="931">
        <v>26862</v>
      </c>
      <c r="G6" s="932">
        <v>1181959</v>
      </c>
    </row>
    <row r="7" spans="1:7" s="929" customFormat="1" ht="16.5" customHeight="1">
      <c r="A7" s="933">
        <v>24</v>
      </c>
      <c r="B7" s="934">
        <v>155027</v>
      </c>
      <c r="C7" s="935">
        <v>9541896</v>
      </c>
      <c r="D7" s="935">
        <v>127767</v>
      </c>
      <c r="E7" s="935">
        <v>7838655</v>
      </c>
      <c r="F7" s="935">
        <v>27260</v>
      </c>
      <c r="G7" s="936">
        <v>1703241</v>
      </c>
    </row>
    <row r="8" spans="1:7" s="938" customFormat="1" ht="12.75" customHeight="1">
      <c r="A8" s="937" t="s">
        <v>827</v>
      </c>
      <c r="C8" s="939"/>
      <c r="G8" s="940" t="s">
        <v>791</v>
      </c>
    </row>
    <row r="9" s="918" customFormat="1" ht="13.5" customHeight="1"/>
    <row r="10" spans="2:5" s="918" customFormat="1" ht="13.5" customHeight="1">
      <c r="B10" s="941"/>
      <c r="E10" s="941"/>
    </row>
    <row r="11" spans="3:4" s="918" customFormat="1" ht="13.5" customHeight="1">
      <c r="C11" s="941"/>
      <c r="D11" s="941"/>
    </row>
    <row r="12" s="918" customFormat="1" ht="13.5" customHeight="1"/>
    <row r="13" s="918" customFormat="1" ht="13.5" customHeight="1"/>
    <row r="14" s="918" customFormat="1" ht="13.5" customHeight="1"/>
    <row r="15" s="918" customFormat="1" ht="13.5" customHeight="1"/>
    <row r="43" ht="13.5" customHeight="1">
      <c r="H43" s="942"/>
    </row>
  </sheetData>
  <sheetProtection/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headerFooter alignWithMargins="0">
    <oddFooter>&amp;C&amp;A</oddFooter>
  </headerFooter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"/>
    </sheetView>
  </sheetViews>
  <sheetFormatPr defaultColWidth="8.796875" defaultRowHeight="13.5" customHeight="1"/>
  <cols>
    <col min="1" max="1" width="12.3984375" style="910" customWidth="1"/>
    <col min="2" max="3" width="13.69921875" style="910" customWidth="1"/>
    <col min="4" max="4" width="10.59765625" style="910" customWidth="1"/>
    <col min="5" max="6" width="12.8984375" style="910" customWidth="1"/>
    <col min="7" max="7" width="10.59765625" style="910" customWidth="1"/>
    <col min="8" max="16384" width="9" style="910" customWidth="1"/>
  </cols>
  <sheetData>
    <row r="1" spans="1:7" s="914" customFormat="1" ht="15" customHeight="1">
      <c r="A1" s="912" t="s">
        <v>919</v>
      </c>
      <c r="B1" s="913"/>
      <c r="C1" s="913"/>
      <c r="D1" s="913"/>
      <c r="E1" s="913"/>
      <c r="F1" s="913"/>
      <c r="G1" s="913"/>
    </row>
    <row r="2" spans="1:7" s="918" customFormat="1" ht="9.75" customHeight="1" thickBot="1">
      <c r="A2" s="915"/>
      <c r="B2" s="916"/>
      <c r="C2" s="916"/>
      <c r="D2" s="916"/>
      <c r="E2" s="916"/>
      <c r="F2" s="916"/>
      <c r="G2" s="916"/>
    </row>
    <row r="3" spans="1:7" s="918" customFormat="1" ht="17.25" customHeight="1" thickTop="1">
      <c r="A3" s="919" t="s">
        <v>920</v>
      </c>
      <c r="B3" s="920" t="s">
        <v>792</v>
      </c>
      <c r="C3" s="922"/>
      <c r="D3" s="921"/>
      <c r="E3" s="920" t="s">
        <v>793</v>
      </c>
      <c r="F3" s="922"/>
      <c r="G3" s="922"/>
    </row>
    <row r="4" spans="1:7" s="918" customFormat="1" ht="17.25" customHeight="1">
      <c r="A4" s="923" t="s">
        <v>826</v>
      </c>
      <c r="B4" s="943" t="s">
        <v>794</v>
      </c>
      <c r="C4" s="943" t="s">
        <v>795</v>
      </c>
      <c r="D4" s="943" t="s">
        <v>828</v>
      </c>
      <c r="E4" s="943" t="s">
        <v>794</v>
      </c>
      <c r="F4" s="943" t="s">
        <v>795</v>
      </c>
      <c r="G4" s="944" t="s">
        <v>828</v>
      </c>
    </row>
    <row r="5" spans="1:7" s="929" customFormat="1" ht="16.5" customHeight="1">
      <c r="A5" s="926">
        <v>22</v>
      </c>
      <c r="B5" s="945">
        <v>7247630610</v>
      </c>
      <c r="C5" s="946">
        <v>7021560092</v>
      </c>
      <c r="D5" s="947">
        <v>96.88</v>
      </c>
      <c r="E5" s="948">
        <v>486514140</v>
      </c>
      <c r="F5" s="945">
        <v>52238878</v>
      </c>
      <c r="G5" s="949">
        <v>10.74</v>
      </c>
    </row>
    <row r="6" spans="1:7" s="929" customFormat="1" ht="16.5" customHeight="1">
      <c r="A6" s="930">
        <v>23</v>
      </c>
      <c r="B6" s="945">
        <v>7303931790</v>
      </c>
      <c r="C6" s="945">
        <v>7079264404</v>
      </c>
      <c r="D6" s="950">
        <v>96.92</v>
      </c>
      <c r="E6" s="945">
        <v>497249140</v>
      </c>
      <c r="F6" s="945">
        <v>44110913</v>
      </c>
      <c r="G6" s="951">
        <v>8.87</v>
      </c>
    </row>
    <row r="7" spans="1:7" s="929" customFormat="1" ht="16.5" customHeight="1">
      <c r="A7" s="933">
        <v>24</v>
      </c>
      <c r="B7" s="952">
        <v>9541896361</v>
      </c>
      <c r="C7" s="952">
        <v>9254182032</v>
      </c>
      <c r="D7" s="953">
        <v>96.98</v>
      </c>
      <c r="E7" s="952">
        <v>479757202</v>
      </c>
      <c r="F7" s="952">
        <v>61469564</v>
      </c>
      <c r="G7" s="954">
        <v>12.81</v>
      </c>
    </row>
    <row r="8" spans="1:7" s="938" customFormat="1" ht="12.75" customHeight="1">
      <c r="A8" s="937" t="s">
        <v>827</v>
      </c>
      <c r="G8" s="940"/>
    </row>
    <row r="9" s="918" customFormat="1" ht="13.5" customHeight="1"/>
    <row r="10" s="918" customFormat="1" ht="13.5" customHeight="1"/>
    <row r="11" s="918" customFormat="1" ht="13.5" customHeight="1"/>
    <row r="12" s="918" customFormat="1" ht="13.5" customHeight="1"/>
    <row r="13" s="918" customFormat="1" ht="13.5" customHeight="1"/>
    <row r="14" s="918" customFormat="1" ht="13.5" customHeight="1"/>
    <row r="42" ht="13.5" customHeight="1">
      <c r="H42" s="942"/>
    </row>
  </sheetData>
  <sheetProtection/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headerFooter alignWithMargins="0">
    <oddFooter>&amp;C&amp;A</oddFoot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"/>
    </sheetView>
  </sheetViews>
  <sheetFormatPr defaultColWidth="8.796875" defaultRowHeight="13.5" customHeight="1"/>
  <cols>
    <col min="1" max="1" width="12.8984375" style="910" customWidth="1"/>
    <col min="2" max="5" width="18.5" style="910" customWidth="1"/>
    <col min="6" max="16384" width="9" style="910" customWidth="1"/>
  </cols>
  <sheetData>
    <row r="1" spans="1:3" s="914" customFormat="1" ht="15" customHeight="1">
      <c r="A1" s="912" t="s">
        <v>796</v>
      </c>
      <c r="B1" s="913"/>
      <c r="C1" s="913"/>
    </row>
    <row r="2" spans="1:5" ht="9.75" customHeight="1" thickBot="1">
      <c r="A2" s="915"/>
      <c r="B2" s="916"/>
      <c r="C2" s="916"/>
      <c r="D2" s="916"/>
      <c r="E2" s="955"/>
    </row>
    <row r="3" spans="1:5" ht="16.5" customHeight="1" thickTop="1">
      <c r="A3" s="956" t="s">
        <v>631</v>
      </c>
      <c r="B3" s="1262" t="s">
        <v>829</v>
      </c>
      <c r="C3" s="1262" t="s">
        <v>830</v>
      </c>
      <c r="D3" s="1262" t="s">
        <v>831</v>
      </c>
      <c r="E3" s="1260" t="s">
        <v>832</v>
      </c>
    </row>
    <row r="4" spans="1:5" ht="16.5" customHeight="1">
      <c r="A4" s="957" t="s">
        <v>833</v>
      </c>
      <c r="B4" s="1263"/>
      <c r="C4" s="1263"/>
      <c r="D4" s="1263"/>
      <c r="E4" s="1261"/>
    </row>
    <row r="5" spans="1:5" ht="16.5" customHeight="1">
      <c r="A5" s="930">
        <v>22</v>
      </c>
      <c r="B5" s="958">
        <v>5376</v>
      </c>
      <c r="C5" s="959">
        <v>24.55</v>
      </c>
      <c r="D5" s="958">
        <v>256558184</v>
      </c>
      <c r="E5" s="959">
        <v>27.16</v>
      </c>
    </row>
    <row r="6" spans="1:5" ht="16.5" customHeight="1">
      <c r="A6" s="930">
        <v>23</v>
      </c>
      <c r="B6" s="960">
        <v>5162</v>
      </c>
      <c r="C6" s="961">
        <v>26.52</v>
      </c>
      <c r="D6" s="960">
        <v>237558500</v>
      </c>
      <c r="E6" s="959">
        <v>24.94</v>
      </c>
    </row>
    <row r="7" spans="1:5" ht="16.5" customHeight="1">
      <c r="A7" s="933">
        <v>24</v>
      </c>
      <c r="B7" s="962">
        <v>5415</v>
      </c>
      <c r="C7" s="963">
        <v>24.9</v>
      </c>
      <c r="D7" s="962">
        <v>314339980</v>
      </c>
      <c r="E7" s="964">
        <v>22.45</v>
      </c>
    </row>
    <row r="8" spans="1:5" ht="12.75" customHeight="1">
      <c r="A8" s="937" t="s">
        <v>827</v>
      </c>
      <c r="B8" s="918"/>
      <c r="C8" s="918"/>
      <c r="D8" s="940"/>
      <c r="E8" s="965"/>
    </row>
    <row r="42" ht="13.5" customHeight="1">
      <c r="H42" s="942"/>
    </row>
  </sheetData>
  <sheetProtection/>
  <mergeCells count="4">
    <mergeCell ref="E3:E4"/>
    <mergeCell ref="D3:D4"/>
    <mergeCell ref="C3:C4"/>
    <mergeCell ref="B3:B4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headerFooter alignWithMargins="0">
    <oddFooter>&amp;C&amp;A</oddFooter>
  </headerFooter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0" style="910" customWidth="1"/>
    <col min="2" max="10" width="9.59765625" style="910" customWidth="1"/>
    <col min="11" max="16384" width="9" style="910" customWidth="1"/>
  </cols>
  <sheetData>
    <row r="1" spans="1:10" s="914" customFormat="1" ht="15" customHeight="1">
      <c r="A1" s="966" t="s">
        <v>797</v>
      </c>
      <c r="B1" s="967"/>
      <c r="C1" s="967"/>
      <c r="D1" s="967"/>
      <c r="E1" s="967"/>
      <c r="F1" s="967"/>
      <c r="G1" s="968"/>
      <c r="J1" s="969"/>
    </row>
    <row r="2" spans="1:10" ht="12.75" customHeight="1" thickBot="1">
      <c r="A2" s="970"/>
      <c r="B2" s="971"/>
      <c r="C2" s="971"/>
      <c r="D2" s="971"/>
      <c r="E2" s="971"/>
      <c r="F2" s="971"/>
      <c r="G2" s="972"/>
      <c r="H2" s="972"/>
      <c r="I2" s="973" t="s">
        <v>834</v>
      </c>
      <c r="J2" s="969"/>
    </row>
    <row r="3" spans="1:9" ht="16.5" customHeight="1" thickTop="1">
      <c r="A3" s="974" t="s">
        <v>631</v>
      </c>
      <c r="B3" s="1264" t="s">
        <v>921</v>
      </c>
      <c r="C3" s="1264" t="s">
        <v>835</v>
      </c>
      <c r="D3" s="1264" t="s">
        <v>836</v>
      </c>
      <c r="E3" s="1264" t="s">
        <v>798</v>
      </c>
      <c r="F3" s="1264" t="s">
        <v>799</v>
      </c>
      <c r="G3" s="1264" t="s">
        <v>800</v>
      </c>
      <c r="H3" s="1264" t="s">
        <v>801</v>
      </c>
      <c r="I3" s="1266" t="s">
        <v>802</v>
      </c>
    </row>
    <row r="4" spans="1:9" ht="16.5" customHeight="1">
      <c r="A4" s="975" t="s">
        <v>837</v>
      </c>
      <c r="B4" s="1268"/>
      <c r="C4" s="1265"/>
      <c r="D4" s="1265"/>
      <c r="E4" s="1265"/>
      <c r="F4" s="1265"/>
      <c r="G4" s="1265"/>
      <c r="H4" s="1265"/>
      <c r="I4" s="1267"/>
    </row>
    <row r="5" spans="1:11" ht="16.5" customHeight="1">
      <c r="A5" s="976">
        <v>22</v>
      </c>
      <c r="B5" s="977">
        <v>24574</v>
      </c>
      <c r="C5" s="978">
        <v>2871</v>
      </c>
      <c r="D5" s="977">
        <v>3462</v>
      </c>
      <c r="E5" s="977">
        <v>3267</v>
      </c>
      <c r="F5" s="977">
        <v>4892</v>
      </c>
      <c r="G5" s="979">
        <v>3628</v>
      </c>
      <c r="H5" s="977">
        <v>3271</v>
      </c>
      <c r="I5" s="979">
        <v>3183</v>
      </c>
      <c r="K5" s="980"/>
    </row>
    <row r="6" spans="1:11" ht="16.5" customHeight="1">
      <c r="A6" s="981">
        <v>23</v>
      </c>
      <c r="B6" s="977">
        <v>25854</v>
      </c>
      <c r="C6" s="977">
        <v>3115</v>
      </c>
      <c r="D6" s="977">
        <v>3454</v>
      </c>
      <c r="E6" s="977">
        <v>3547</v>
      </c>
      <c r="F6" s="977">
        <v>5212</v>
      </c>
      <c r="G6" s="977">
        <v>3725</v>
      </c>
      <c r="H6" s="977">
        <v>3432</v>
      </c>
      <c r="I6" s="978">
        <v>3369</v>
      </c>
      <c r="K6" s="980"/>
    </row>
    <row r="7" spans="1:11" ht="16.5" customHeight="1">
      <c r="A7" s="982">
        <v>24</v>
      </c>
      <c r="B7" s="983">
        <v>27755</v>
      </c>
      <c r="C7" s="983">
        <v>3648</v>
      </c>
      <c r="D7" s="983">
        <v>3674</v>
      </c>
      <c r="E7" s="983">
        <v>4043</v>
      </c>
      <c r="F7" s="983">
        <v>5472</v>
      </c>
      <c r="G7" s="983">
        <v>3810</v>
      </c>
      <c r="H7" s="983">
        <v>3590</v>
      </c>
      <c r="I7" s="984">
        <v>3518</v>
      </c>
      <c r="K7" s="980"/>
    </row>
    <row r="8" spans="1:10" ht="12.75" customHeight="1">
      <c r="A8" s="985" t="s">
        <v>838</v>
      </c>
      <c r="B8" s="986"/>
      <c r="C8" s="987"/>
      <c r="D8" s="987"/>
      <c r="E8" s="987"/>
      <c r="F8" s="974"/>
      <c r="G8" s="988"/>
      <c r="H8" s="988"/>
      <c r="I8" s="974"/>
      <c r="J8" s="974"/>
    </row>
    <row r="9" spans="4:10" ht="13.5">
      <c r="D9" s="939"/>
      <c r="J9" s="989"/>
    </row>
    <row r="10" ht="13.5">
      <c r="B10" s="980"/>
    </row>
    <row r="42" ht="13.5">
      <c r="H42" s="942"/>
    </row>
  </sheetData>
  <sheetProtection/>
  <mergeCells count="8">
    <mergeCell ref="H3:H4"/>
    <mergeCell ref="I3:I4"/>
    <mergeCell ref="C3:C4"/>
    <mergeCell ref="B3:B4"/>
    <mergeCell ref="D3:D4"/>
    <mergeCell ref="E3:E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1.59765625" style="339" customWidth="1"/>
    <col min="2" max="3" width="25.59765625" style="339" customWidth="1"/>
    <col min="4" max="4" width="1.4921875" style="339" customWidth="1"/>
    <col min="5" max="16384" width="9" style="339" customWidth="1"/>
  </cols>
  <sheetData>
    <row r="1" spans="1:3" s="340" customFormat="1" ht="15" customHeight="1">
      <c r="A1" s="2" t="s">
        <v>380</v>
      </c>
      <c r="B1" s="381"/>
      <c r="C1" s="382"/>
    </row>
    <row r="2" spans="1:4" s="342" customFormat="1" ht="12.75" customHeight="1" thickBot="1">
      <c r="A2" s="6"/>
      <c r="B2" s="383"/>
      <c r="C2" s="384" t="s">
        <v>349</v>
      </c>
      <c r="D2" s="341"/>
    </row>
    <row r="3" spans="1:3" ht="14.25" thickTop="1">
      <c r="A3" s="385" t="s">
        <v>381</v>
      </c>
      <c r="B3" s="1101" t="s">
        <v>350</v>
      </c>
      <c r="C3" s="1099" t="s">
        <v>351</v>
      </c>
    </row>
    <row r="4" spans="1:3" ht="13.5">
      <c r="A4" s="386" t="s">
        <v>352</v>
      </c>
      <c r="B4" s="1102"/>
      <c r="C4" s="1100"/>
    </row>
    <row r="5" spans="1:3" ht="16.5" customHeight="1">
      <c r="A5" s="387">
        <v>23</v>
      </c>
      <c r="B5" s="388">
        <v>149</v>
      </c>
      <c r="C5" s="389">
        <v>228</v>
      </c>
    </row>
    <row r="6" spans="1:3" ht="16.5" customHeight="1">
      <c r="A6" s="387">
        <v>24</v>
      </c>
      <c r="B6" s="388">
        <v>148</v>
      </c>
      <c r="C6" s="390">
        <v>222</v>
      </c>
    </row>
    <row r="7" spans="1:3" ht="16.5" customHeight="1">
      <c r="A7" s="391">
        <v>25</v>
      </c>
      <c r="B7" s="392">
        <v>142</v>
      </c>
      <c r="C7" s="393">
        <v>217</v>
      </c>
    </row>
    <row r="8" spans="1:3" ht="12.75" customHeight="1">
      <c r="A8" s="394" t="s">
        <v>353</v>
      </c>
      <c r="B8" s="394"/>
      <c r="C8" s="395"/>
    </row>
    <row r="9" spans="1:3" ht="13.5">
      <c r="A9" s="343"/>
      <c r="B9" s="343"/>
      <c r="C9" s="343"/>
    </row>
    <row r="10" spans="1:3" ht="13.5">
      <c r="A10" s="343"/>
      <c r="B10" s="343"/>
      <c r="C10" s="343"/>
    </row>
    <row r="11" spans="1:3" ht="13.5">
      <c r="A11" s="344"/>
      <c r="B11" s="344"/>
      <c r="C11" s="344"/>
    </row>
    <row r="12" spans="1:3" ht="13.5">
      <c r="A12" s="344"/>
      <c r="B12" s="344"/>
      <c r="C12" s="344"/>
    </row>
    <row r="13" spans="1:3" ht="13.5">
      <c r="A13" s="344"/>
      <c r="B13" s="344"/>
      <c r="C13" s="344"/>
    </row>
    <row r="14" spans="1:3" ht="13.5">
      <c r="A14" s="344"/>
      <c r="B14" s="345"/>
      <c r="C14" s="345"/>
    </row>
    <row r="15" spans="1:3" ht="13.5">
      <c r="A15" s="344"/>
      <c r="B15" s="344"/>
      <c r="C15" s="344"/>
    </row>
    <row r="16" spans="1:3" ht="13.5">
      <c r="A16" s="343"/>
      <c r="B16" s="343"/>
      <c r="C16" s="343"/>
    </row>
    <row r="17" spans="1:3" ht="13.5">
      <c r="A17" s="343"/>
      <c r="B17" s="343"/>
      <c r="C17" s="343"/>
    </row>
    <row r="18" spans="1:3" ht="13.5">
      <c r="A18" s="343"/>
      <c r="B18" s="343"/>
      <c r="C18" s="343"/>
    </row>
  </sheetData>
  <sheetProtection/>
  <mergeCells count="2">
    <mergeCell ref="C3:C4"/>
    <mergeCell ref="B3:B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2" sqref="A2"/>
    </sheetView>
  </sheetViews>
  <sheetFormatPr defaultColWidth="8.796875" defaultRowHeight="13.5" customHeight="1"/>
  <cols>
    <col min="1" max="1" width="3.5" style="911" customWidth="1"/>
    <col min="2" max="2" width="26.59765625" style="911" customWidth="1"/>
    <col min="3" max="3" width="8.09765625" style="910" customWidth="1"/>
    <col min="4" max="4" width="10.5" style="910" customWidth="1"/>
    <col min="5" max="5" width="8.09765625" style="910" customWidth="1"/>
    <col min="6" max="6" width="10.5" style="910" customWidth="1"/>
    <col min="7" max="7" width="8.5" style="910" customWidth="1"/>
    <col min="8" max="8" width="11.09765625" style="910" customWidth="1"/>
    <col min="9" max="10" width="9" style="910" customWidth="1"/>
    <col min="11" max="11" width="16.5" style="910" customWidth="1"/>
    <col min="12" max="16384" width="9" style="910" customWidth="1"/>
  </cols>
  <sheetData>
    <row r="1" spans="1:4" s="914" customFormat="1" ht="15" customHeight="1">
      <c r="A1" s="912" t="s">
        <v>839</v>
      </c>
      <c r="B1" s="913"/>
      <c r="C1" s="913"/>
      <c r="D1" s="913"/>
    </row>
    <row r="2" spans="1:8" s="918" customFormat="1" ht="9.75" customHeight="1" thickBot="1">
      <c r="A2" s="915"/>
      <c r="B2" s="916"/>
      <c r="C2" s="916"/>
      <c r="D2" s="916"/>
      <c r="E2" s="916"/>
      <c r="F2" s="916"/>
      <c r="G2" s="916"/>
      <c r="H2" s="916"/>
    </row>
    <row r="3" spans="1:8" s="918" customFormat="1" ht="15.75" customHeight="1" thickTop="1">
      <c r="A3" s="990"/>
      <c r="B3" s="1060" t="s">
        <v>923</v>
      </c>
      <c r="C3" s="991">
        <v>22</v>
      </c>
      <c r="D3" s="992"/>
      <c r="E3" s="991">
        <v>23</v>
      </c>
      <c r="F3" s="992"/>
      <c r="G3" s="993">
        <v>24</v>
      </c>
      <c r="H3" s="992"/>
    </row>
    <row r="4" spans="1:8" s="918" customFormat="1" ht="15.75" customHeight="1">
      <c r="A4" s="923" t="s">
        <v>924</v>
      </c>
      <c r="B4" s="994"/>
      <c r="C4" s="995" t="s">
        <v>803</v>
      </c>
      <c r="D4" s="996" t="s">
        <v>840</v>
      </c>
      <c r="E4" s="995" t="s">
        <v>803</v>
      </c>
      <c r="F4" s="996" t="s">
        <v>840</v>
      </c>
      <c r="G4" s="995" t="s">
        <v>803</v>
      </c>
      <c r="H4" s="996" t="s">
        <v>840</v>
      </c>
    </row>
    <row r="5" spans="1:11" s="929" customFormat="1" ht="15.75" customHeight="1">
      <c r="A5" s="1272" t="s">
        <v>841</v>
      </c>
      <c r="B5" s="1273"/>
      <c r="C5" s="997">
        <v>739906</v>
      </c>
      <c r="D5" s="277">
        <v>34552753</v>
      </c>
      <c r="E5" s="997">
        <v>788876</v>
      </c>
      <c r="F5" s="277">
        <v>36506674</v>
      </c>
      <c r="G5" s="998">
        <f>G7+G30+G34+G38+G39+G40+G41</f>
        <v>844545</v>
      </c>
      <c r="H5" s="999">
        <f>H7+H30+H34+H38+H39+H40+H41+H42</f>
        <v>39680045</v>
      </c>
      <c r="I5" s="912"/>
      <c r="K5" s="1000"/>
    </row>
    <row r="6" spans="1:8" s="929" customFormat="1" ht="15.75" customHeight="1">
      <c r="A6" s="1001"/>
      <c r="B6" s="1001"/>
      <c r="C6" s="272"/>
      <c r="D6" s="277"/>
      <c r="E6" s="272"/>
      <c r="F6" s="277"/>
      <c r="G6" s="281"/>
      <c r="H6" s="280"/>
    </row>
    <row r="7" spans="1:11" s="918" customFormat="1" ht="15.75" customHeight="1">
      <c r="A7" s="1269" t="s">
        <v>842</v>
      </c>
      <c r="B7" s="1271"/>
      <c r="C7" s="272">
        <v>594775</v>
      </c>
      <c r="D7" s="277">
        <v>22356167</v>
      </c>
      <c r="E7" s="272">
        <v>635160</v>
      </c>
      <c r="F7" s="277">
        <v>23895753</v>
      </c>
      <c r="G7" s="281">
        <f>SUM(G8:G29)</f>
        <v>681367</v>
      </c>
      <c r="H7" s="280">
        <f>SUM(H8:H29)</f>
        <v>26414746</v>
      </c>
      <c r="K7" s="1003"/>
    </row>
    <row r="8" spans="1:9" s="918" customFormat="1" ht="15.75" customHeight="1">
      <c r="A8" s="1002"/>
      <c r="B8" s="1004" t="s">
        <v>804</v>
      </c>
      <c r="C8" s="272">
        <v>103562</v>
      </c>
      <c r="D8" s="277">
        <v>5486165</v>
      </c>
      <c r="E8" s="272">
        <f>81469+26247</f>
        <v>107716</v>
      </c>
      <c r="F8" s="277">
        <f>5185846+512921</f>
        <v>5698767</v>
      </c>
      <c r="G8" s="281">
        <f>87213+25287-14</f>
        <v>112486</v>
      </c>
      <c r="H8" s="280">
        <f>5748285+515961-37</f>
        <v>6264209</v>
      </c>
      <c r="I8" s="1005"/>
    </row>
    <row r="9" spans="1:8" s="918" customFormat="1" ht="15.75" customHeight="1">
      <c r="A9" s="1002"/>
      <c r="B9" s="1004" t="s">
        <v>805</v>
      </c>
      <c r="C9" s="272">
        <v>9279</v>
      </c>
      <c r="D9" s="277">
        <v>509299</v>
      </c>
      <c r="E9" s="272">
        <f>9338+44</f>
        <v>9382</v>
      </c>
      <c r="F9" s="277">
        <f>521405+1790</f>
        <v>523195</v>
      </c>
      <c r="G9" s="281">
        <f>9038+43</f>
        <v>9081</v>
      </c>
      <c r="H9" s="280">
        <f>521748+897</f>
        <v>522645</v>
      </c>
    </row>
    <row r="10" spans="1:8" s="918" customFormat="1" ht="15.75" customHeight="1">
      <c r="A10" s="1002"/>
      <c r="B10" s="1004" t="s">
        <v>806</v>
      </c>
      <c r="C10" s="272">
        <v>17914</v>
      </c>
      <c r="D10" s="277">
        <v>600466</v>
      </c>
      <c r="E10" s="272">
        <f>17152+1261</f>
        <v>18413</v>
      </c>
      <c r="F10" s="277">
        <f>589878+29928</f>
        <v>619806</v>
      </c>
      <c r="G10" s="281">
        <f>18607+1321-12</f>
        <v>19916</v>
      </c>
      <c r="H10" s="280">
        <f>675206+34321-25</f>
        <v>709502</v>
      </c>
    </row>
    <row r="11" spans="1:8" s="918" customFormat="1" ht="15.75" customHeight="1">
      <c r="A11" s="1002"/>
      <c r="B11" s="1004" t="s">
        <v>807</v>
      </c>
      <c r="C11" s="272">
        <v>6267</v>
      </c>
      <c r="D11" s="277">
        <v>196642</v>
      </c>
      <c r="E11" s="272">
        <f>6753+485</f>
        <v>7238</v>
      </c>
      <c r="F11" s="277">
        <f>215700+14380</f>
        <v>230080</v>
      </c>
      <c r="G11" s="281">
        <f>7180+551</f>
        <v>7731</v>
      </c>
      <c r="H11" s="280">
        <f>238360+17236</f>
        <v>255596</v>
      </c>
    </row>
    <row r="12" spans="1:8" s="918" customFormat="1" ht="15.75" customHeight="1">
      <c r="A12" s="1002"/>
      <c r="B12" s="1004" t="s">
        <v>808</v>
      </c>
      <c r="C12" s="272">
        <v>69600</v>
      </c>
      <c r="D12" s="277">
        <v>4364039</v>
      </c>
      <c r="E12" s="272">
        <f>62940+16029</f>
        <v>78969</v>
      </c>
      <c r="F12" s="277">
        <f>4443448+570758</f>
        <v>5014206</v>
      </c>
      <c r="G12" s="281">
        <f>70762+17469-20</f>
        <v>88211</v>
      </c>
      <c r="H12" s="1006">
        <v>5616783</v>
      </c>
    </row>
    <row r="13" spans="1:8" s="918" customFormat="1" ht="15.75" customHeight="1">
      <c r="A13" s="1002"/>
      <c r="B13" s="1004" t="s">
        <v>809</v>
      </c>
      <c r="C13" s="272">
        <v>23474</v>
      </c>
      <c r="D13" s="277">
        <v>1636162</v>
      </c>
      <c r="E13" s="272">
        <f>22860+2575</f>
        <v>25435</v>
      </c>
      <c r="F13" s="277">
        <f>1583722+110015</f>
        <v>1693737</v>
      </c>
      <c r="G13" s="281">
        <f>22247+2660</f>
        <v>24907</v>
      </c>
      <c r="H13" s="280">
        <f>1677876+114111</f>
        <v>1791987</v>
      </c>
    </row>
    <row r="14" spans="1:8" s="918" customFormat="1" ht="15.75" customHeight="1">
      <c r="A14" s="1002"/>
      <c r="B14" s="1004" t="s">
        <v>810</v>
      </c>
      <c r="C14" s="272">
        <v>84163</v>
      </c>
      <c r="D14" s="277">
        <v>1169193</v>
      </c>
      <c r="E14" s="272">
        <f>83902+7408</f>
        <v>91310</v>
      </c>
      <c r="F14" s="277">
        <f>1203588+47822</f>
        <v>1251410</v>
      </c>
      <c r="G14" s="281">
        <f>90944+8461-23</f>
        <v>99382</v>
      </c>
      <c r="H14" s="280">
        <v>1343447</v>
      </c>
    </row>
    <row r="15" spans="1:8" s="918" customFormat="1" ht="15.75" customHeight="1">
      <c r="A15" s="1002"/>
      <c r="B15" s="1004" t="s">
        <v>811</v>
      </c>
      <c r="C15" s="272">
        <v>13581</v>
      </c>
      <c r="D15" s="277">
        <v>977934</v>
      </c>
      <c r="E15" s="272">
        <f>15259+199</f>
        <v>15458</v>
      </c>
      <c r="F15" s="277">
        <f>1019836+6320</f>
        <v>1026156</v>
      </c>
      <c r="G15" s="281">
        <f>15182+152-3</f>
        <v>15331</v>
      </c>
      <c r="H15" s="280">
        <v>1140657</v>
      </c>
    </row>
    <row r="16" spans="1:8" s="914" customFormat="1" ht="15.75" customHeight="1">
      <c r="A16" s="1054"/>
      <c r="B16" s="1055" t="s">
        <v>843</v>
      </c>
      <c r="C16" s="1056">
        <v>2411</v>
      </c>
      <c r="D16" s="1057">
        <v>203002</v>
      </c>
      <c r="E16" s="1056">
        <v>2107</v>
      </c>
      <c r="F16" s="1057">
        <v>180378</v>
      </c>
      <c r="G16" s="1058">
        <f>1896+19</f>
        <v>1915</v>
      </c>
      <c r="H16" s="1059">
        <f>164746+639</f>
        <v>165385</v>
      </c>
    </row>
    <row r="17" spans="1:8" s="1053" customFormat="1" ht="12" customHeight="1">
      <c r="A17" s="1047"/>
      <c r="B17" s="1048" t="s">
        <v>844</v>
      </c>
      <c r="C17" s="1049"/>
      <c r="D17" s="1050"/>
      <c r="E17" s="1049"/>
      <c r="F17" s="1050"/>
      <c r="G17" s="1051"/>
      <c r="H17" s="1052"/>
    </row>
    <row r="18" spans="1:8" s="914" customFormat="1" ht="15.75" customHeight="1">
      <c r="A18" s="1054"/>
      <c r="B18" s="1055" t="s">
        <v>843</v>
      </c>
      <c r="C18" s="1056">
        <v>745</v>
      </c>
      <c r="D18" s="1057">
        <v>40112</v>
      </c>
      <c r="E18" s="1056">
        <v>791</v>
      </c>
      <c r="F18" s="1057">
        <v>35724</v>
      </c>
      <c r="G18" s="1058">
        <f>384+384</f>
        <v>768</v>
      </c>
      <c r="H18" s="1059">
        <f>32698+1830</f>
        <v>34528</v>
      </c>
    </row>
    <row r="19" spans="1:8" s="1053" customFormat="1" ht="12" customHeight="1">
      <c r="A19" s="1047"/>
      <c r="B19" s="1048" t="s">
        <v>845</v>
      </c>
      <c r="C19" s="1049"/>
      <c r="D19" s="1050"/>
      <c r="E19" s="1049"/>
      <c r="F19" s="1050"/>
      <c r="G19" s="1051"/>
      <c r="H19" s="1052"/>
    </row>
    <row r="20" spans="1:8" s="918" customFormat="1" ht="15.75" customHeight="1">
      <c r="A20" s="1002"/>
      <c r="B20" s="1004" t="s">
        <v>812</v>
      </c>
      <c r="C20" s="272">
        <v>67708</v>
      </c>
      <c r="D20" s="277">
        <v>506366</v>
      </c>
      <c r="E20" s="272">
        <f>69286+3594</f>
        <v>72880</v>
      </c>
      <c r="F20" s="277">
        <f>522346+26543</f>
        <v>548889</v>
      </c>
      <c r="G20" s="281">
        <f>78049+3793-20</f>
        <v>81822</v>
      </c>
      <c r="H20" s="280">
        <f>577897+27273-22</f>
        <v>605148</v>
      </c>
    </row>
    <row r="21" spans="1:8" ht="15.75" customHeight="1">
      <c r="A21" s="1002"/>
      <c r="B21" s="1004" t="s">
        <v>846</v>
      </c>
      <c r="C21" s="272">
        <v>5159</v>
      </c>
      <c r="D21" s="277">
        <v>1314756</v>
      </c>
      <c r="E21" s="272">
        <f>5810+2+1</f>
        <v>5813</v>
      </c>
      <c r="F21" s="277">
        <f>1424614+62+25</f>
        <v>1424701</v>
      </c>
      <c r="G21" s="281">
        <f>6597+17</f>
        <v>6614</v>
      </c>
      <c r="H21" s="280">
        <f>1729393+3885</f>
        <v>1733278</v>
      </c>
    </row>
    <row r="22" spans="1:8" ht="15.75" customHeight="1">
      <c r="A22" s="1002"/>
      <c r="B22" s="1004" t="s">
        <v>847</v>
      </c>
      <c r="C22" s="272">
        <v>11946</v>
      </c>
      <c r="D22" s="277">
        <v>2336010</v>
      </c>
      <c r="E22" s="272">
        <f>11655+791</f>
        <v>12446</v>
      </c>
      <c r="F22" s="277">
        <f>2369869+72973</f>
        <v>2442842</v>
      </c>
      <c r="G22" s="281">
        <f>12240+901+1</f>
        <v>13142</v>
      </c>
      <c r="H22" s="280">
        <v>2574003</v>
      </c>
    </row>
    <row r="23" spans="1:8" ht="15.75" customHeight="1">
      <c r="A23" s="1002"/>
      <c r="B23" s="1004" t="s">
        <v>848</v>
      </c>
      <c r="C23" s="307" t="s">
        <v>0</v>
      </c>
      <c r="D23" s="1007" t="s">
        <v>0</v>
      </c>
      <c r="E23" s="307" t="s">
        <v>849</v>
      </c>
      <c r="F23" s="1007" t="s">
        <v>849</v>
      </c>
      <c r="G23" s="310" t="s">
        <v>849</v>
      </c>
      <c r="H23" s="1008" t="s">
        <v>849</v>
      </c>
    </row>
    <row r="24" spans="1:8" ht="15.75" customHeight="1">
      <c r="A24" s="1002"/>
      <c r="B24" s="1004" t="s">
        <v>850</v>
      </c>
      <c r="C24" s="272">
        <v>6649</v>
      </c>
      <c r="D24" s="277">
        <v>643089</v>
      </c>
      <c r="E24" s="272">
        <f>7266+39</f>
        <v>7305</v>
      </c>
      <c r="F24" s="277">
        <f>657215+2403</f>
        <v>659618</v>
      </c>
      <c r="G24" s="281">
        <f>7500+56-4</f>
        <v>7552</v>
      </c>
      <c r="H24" s="1006">
        <v>791035</v>
      </c>
    </row>
    <row r="25" spans="1:8" ht="15.75" customHeight="1">
      <c r="A25" s="1002"/>
      <c r="B25" s="1004" t="s">
        <v>813</v>
      </c>
      <c r="C25" s="272">
        <v>170301</v>
      </c>
      <c r="D25" s="277">
        <v>2100866</v>
      </c>
      <c r="E25" s="272">
        <f>136034+41707</f>
        <v>177741</v>
      </c>
      <c r="F25" s="277">
        <f>2040465+195989</f>
        <v>2236454</v>
      </c>
      <c r="G25" s="281">
        <f>147195+42514</f>
        <v>189709</v>
      </c>
      <c r="H25" s="280">
        <f>2239600+203194</f>
        <v>2442794</v>
      </c>
    </row>
    <row r="26" spans="1:8" ht="15.75" customHeight="1">
      <c r="A26" s="1002"/>
      <c r="B26" s="1004" t="s">
        <v>851</v>
      </c>
      <c r="C26" s="272">
        <v>896</v>
      </c>
      <c r="D26" s="277">
        <v>18994</v>
      </c>
      <c r="E26" s="272">
        <v>872</v>
      </c>
      <c r="F26" s="277">
        <v>17995</v>
      </c>
      <c r="G26" s="281">
        <f>943</f>
        <v>943</v>
      </c>
      <c r="H26" s="280">
        <f>17686</f>
        <v>17686</v>
      </c>
    </row>
    <row r="27" spans="1:8" ht="15.75" customHeight="1">
      <c r="A27" s="1002"/>
      <c r="B27" s="1004" t="s">
        <v>852</v>
      </c>
      <c r="C27" s="272">
        <v>1120</v>
      </c>
      <c r="D27" s="277">
        <v>253072</v>
      </c>
      <c r="E27" s="272">
        <f>1267+17</f>
        <v>1284</v>
      </c>
      <c r="F27" s="277">
        <f>290691+1104</f>
        <v>291795</v>
      </c>
      <c r="G27" s="281">
        <f>1613+29</f>
        <v>1642</v>
      </c>
      <c r="H27" s="280">
        <f>359096+1759</f>
        <v>360855</v>
      </c>
    </row>
    <row r="28" spans="1:8" ht="15.75" customHeight="1">
      <c r="A28" s="1002"/>
      <c r="B28" s="1004" t="s">
        <v>922</v>
      </c>
      <c r="C28" s="307" t="s">
        <v>0</v>
      </c>
      <c r="D28" s="307" t="s">
        <v>0</v>
      </c>
      <c r="E28" s="307" t="s">
        <v>0</v>
      </c>
      <c r="F28" s="307" t="s">
        <v>0</v>
      </c>
      <c r="G28" s="281">
        <f>140-4</f>
        <v>136</v>
      </c>
      <c r="H28" s="280">
        <v>22188</v>
      </c>
    </row>
    <row r="29" spans="1:8" ht="15.75" customHeight="1">
      <c r="A29" s="1002"/>
      <c r="B29" s="1004" t="s">
        <v>853</v>
      </c>
      <c r="C29" s="307" t="s">
        <v>0</v>
      </c>
      <c r="D29" s="307" t="s">
        <v>0</v>
      </c>
      <c r="E29" s="307" t="s">
        <v>0</v>
      </c>
      <c r="F29" s="307" t="s">
        <v>0</v>
      </c>
      <c r="G29" s="281">
        <v>79</v>
      </c>
      <c r="H29" s="280">
        <v>23020</v>
      </c>
    </row>
    <row r="30" spans="1:8" ht="15.75" customHeight="1">
      <c r="A30" s="1269" t="s">
        <v>814</v>
      </c>
      <c r="B30" s="1270"/>
      <c r="C30" s="272">
        <v>41024</v>
      </c>
      <c r="D30" s="277">
        <v>10053329</v>
      </c>
      <c r="E30" s="272">
        <v>41874</v>
      </c>
      <c r="F30" s="277">
        <v>10307471</v>
      </c>
      <c r="G30" s="281">
        <f>SUM(G31:G33)</f>
        <v>43011</v>
      </c>
      <c r="H30" s="280">
        <f>SUM(H31:H33)</f>
        <v>10792833</v>
      </c>
    </row>
    <row r="31" spans="1:8" ht="15.75" customHeight="1">
      <c r="A31" s="1002"/>
      <c r="B31" s="1004" t="s">
        <v>815</v>
      </c>
      <c r="C31" s="272">
        <v>21388</v>
      </c>
      <c r="D31" s="277">
        <v>5408649</v>
      </c>
      <c r="E31" s="272">
        <v>22803</v>
      </c>
      <c r="F31" s="277">
        <v>5785416</v>
      </c>
      <c r="G31" s="281">
        <v>23509</v>
      </c>
      <c r="H31" s="280">
        <v>6052055</v>
      </c>
    </row>
    <row r="32" spans="1:8" ht="15.75" customHeight="1">
      <c r="A32" s="1002"/>
      <c r="B32" s="1004" t="s">
        <v>816</v>
      </c>
      <c r="C32" s="272">
        <v>12271</v>
      </c>
      <c r="D32" s="277">
        <v>3288627</v>
      </c>
      <c r="E32" s="272">
        <v>12110</v>
      </c>
      <c r="F32" s="277">
        <v>3270283</v>
      </c>
      <c r="G32" s="281">
        <v>13116</v>
      </c>
      <c r="H32" s="280">
        <v>3567706</v>
      </c>
    </row>
    <row r="33" spans="1:8" ht="15.75" customHeight="1">
      <c r="A33" s="1002"/>
      <c r="B33" s="1004" t="s">
        <v>817</v>
      </c>
      <c r="C33" s="272">
        <v>7365</v>
      </c>
      <c r="D33" s="277">
        <v>1356053</v>
      </c>
      <c r="E33" s="272">
        <f>3459+3444+58</f>
        <v>6961</v>
      </c>
      <c r="F33" s="277">
        <v>1251772</v>
      </c>
      <c r="G33" s="281">
        <f>3177+3164+45</f>
        <v>6386</v>
      </c>
      <c r="H33" s="280">
        <f>1118225+54587+260</f>
        <v>1173072</v>
      </c>
    </row>
    <row r="34" spans="1:8" ht="15.75" customHeight="1">
      <c r="A34" s="1269" t="s">
        <v>818</v>
      </c>
      <c r="B34" s="1271"/>
      <c r="C34" s="364">
        <v>4522</v>
      </c>
      <c r="D34" s="364">
        <v>252557</v>
      </c>
      <c r="E34" s="364">
        <v>4895</v>
      </c>
      <c r="F34" s="364">
        <v>271035</v>
      </c>
      <c r="G34" s="1009">
        <f>SUM(G35:G37)</f>
        <v>4587</v>
      </c>
      <c r="H34" s="1009">
        <f>SUM(H35:H37)</f>
        <v>252777</v>
      </c>
    </row>
    <row r="35" spans="1:8" ht="15.75" customHeight="1">
      <c r="A35" s="1002"/>
      <c r="B35" s="1004" t="s">
        <v>819</v>
      </c>
      <c r="C35" s="272">
        <v>2594</v>
      </c>
      <c r="D35" s="277">
        <v>80072</v>
      </c>
      <c r="E35" s="272">
        <v>2746</v>
      </c>
      <c r="F35" s="277">
        <v>84102</v>
      </c>
      <c r="G35" s="1010">
        <v>2537</v>
      </c>
      <c r="H35" s="1006">
        <v>75228</v>
      </c>
    </row>
    <row r="36" spans="1:8" ht="15.75" customHeight="1">
      <c r="A36" s="1002"/>
      <c r="B36" s="1004" t="s">
        <v>63</v>
      </c>
      <c r="C36" s="272">
        <v>1928</v>
      </c>
      <c r="D36" s="277">
        <v>172485</v>
      </c>
      <c r="E36" s="272">
        <v>2149</v>
      </c>
      <c r="F36" s="277">
        <v>186933</v>
      </c>
      <c r="G36" s="1010">
        <v>2050</v>
      </c>
      <c r="H36" s="1006">
        <v>177549</v>
      </c>
    </row>
    <row r="37" spans="1:8" ht="15.75" customHeight="1">
      <c r="A37" s="1002"/>
      <c r="B37" s="1004" t="s">
        <v>854</v>
      </c>
      <c r="C37" s="307" t="s">
        <v>0</v>
      </c>
      <c r="D37" s="1007" t="s">
        <v>0</v>
      </c>
      <c r="E37" s="307" t="s">
        <v>855</v>
      </c>
      <c r="F37" s="1007" t="s">
        <v>855</v>
      </c>
      <c r="G37" s="310" t="s">
        <v>855</v>
      </c>
      <c r="H37" s="1008" t="s">
        <v>855</v>
      </c>
    </row>
    <row r="38" spans="1:8" ht="15.75" customHeight="1">
      <c r="A38" s="1269" t="s">
        <v>820</v>
      </c>
      <c r="B38" s="1270"/>
      <c r="C38" s="272">
        <v>16066</v>
      </c>
      <c r="D38" s="277">
        <v>187312</v>
      </c>
      <c r="E38" s="272">
        <v>17651</v>
      </c>
      <c r="F38" s="277">
        <v>200574</v>
      </c>
      <c r="G38" s="281">
        <v>19161</v>
      </c>
      <c r="H38" s="280">
        <v>227363</v>
      </c>
    </row>
    <row r="39" spans="1:8" ht="15.75" customHeight="1">
      <c r="A39" s="1269" t="s">
        <v>821</v>
      </c>
      <c r="B39" s="1270"/>
      <c r="C39" s="272">
        <v>47533</v>
      </c>
      <c r="D39" s="277">
        <v>508615</v>
      </c>
      <c r="E39" s="272">
        <v>49823</v>
      </c>
      <c r="F39" s="277">
        <v>534542</v>
      </c>
      <c r="G39" s="281">
        <v>55084</v>
      </c>
      <c r="H39" s="280">
        <v>604574</v>
      </c>
    </row>
    <row r="40" spans="1:8" ht="15.75" customHeight="1">
      <c r="A40" s="1269" t="s">
        <v>856</v>
      </c>
      <c r="B40" s="1270"/>
      <c r="C40" s="272">
        <v>1290</v>
      </c>
      <c r="D40" s="277">
        <v>53769</v>
      </c>
      <c r="E40" s="272">
        <v>2946</v>
      </c>
      <c r="F40" s="277">
        <v>92099</v>
      </c>
      <c r="G40" s="281">
        <v>3229</v>
      </c>
      <c r="H40" s="280">
        <v>104885</v>
      </c>
    </row>
    <row r="41" spans="1:8" ht="15.75" customHeight="1">
      <c r="A41" s="1269" t="s">
        <v>857</v>
      </c>
      <c r="B41" s="1270"/>
      <c r="C41" s="272">
        <v>34696</v>
      </c>
      <c r="D41" s="277">
        <v>1081878</v>
      </c>
      <c r="E41" s="272">
        <v>36527</v>
      </c>
      <c r="F41" s="277">
        <v>1142227</v>
      </c>
      <c r="G41" s="281">
        <v>38106</v>
      </c>
      <c r="H41" s="280">
        <v>1228764</v>
      </c>
    </row>
    <row r="42" spans="1:8" ht="15.75" customHeight="1">
      <c r="A42" s="1269" t="s">
        <v>822</v>
      </c>
      <c r="B42" s="1270"/>
      <c r="C42" s="272">
        <v>622381</v>
      </c>
      <c r="D42" s="277">
        <v>59126</v>
      </c>
      <c r="E42" s="272">
        <v>662875</v>
      </c>
      <c r="F42" s="277">
        <v>62973</v>
      </c>
      <c r="G42" s="281">
        <v>711886</v>
      </c>
      <c r="H42" s="280">
        <v>54103</v>
      </c>
    </row>
    <row r="43" spans="1:8" ht="15.75" customHeight="1">
      <c r="A43" s="1274" t="s">
        <v>858</v>
      </c>
      <c r="B43" s="1275"/>
      <c r="C43" s="1011" t="s">
        <v>0</v>
      </c>
      <c r="D43" s="1012" t="s">
        <v>0</v>
      </c>
      <c r="E43" s="1011" t="s">
        <v>849</v>
      </c>
      <c r="F43" s="1012" t="s">
        <v>849</v>
      </c>
      <c r="G43" s="826" t="s">
        <v>849</v>
      </c>
      <c r="H43" s="1013" t="s">
        <v>849</v>
      </c>
    </row>
    <row r="44" spans="1:8" s="939" customFormat="1" ht="12.75" customHeight="1">
      <c r="A44" s="937" t="s">
        <v>827</v>
      </c>
      <c r="B44" s="1014"/>
      <c r="F44" s="940"/>
      <c r="H44" s="940" t="s">
        <v>823</v>
      </c>
    </row>
    <row r="45" spans="6:8" ht="13.5" customHeight="1">
      <c r="F45" s="939"/>
      <c r="H45" s="939"/>
    </row>
    <row r="46" spans="6:8" ht="13.5" customHeight="1">
      <c r="F46" s="939"/>
      <c r="H46" s="939"/>
    </row>
    <row r="47" spans="6:8" ht="13.5" customHeight="1">
      <c r="F47" s="939"/>
      <c r="H47" s="939"/>
    </row>
    <row r="48" spans="6:8" ht="13.5" customHeight="1">
      <c r="F48" s="939"/>
      <c r="H48" s="939"/>
    </row>
    <row r="49" spans="6:8" ht="13.5" customHeight="1">
      <c r="F49" s="1015"/>
      <c r="H49" s="1015"/>
    </row>
    <row r="50" spans="6:8" ht="13.5" customHeight="1">
      <c r="F50" s="939"/>
      <c r="H50" s="939"/>
    </row>
  </sheetData>
  <sheetProtection/>
  <mergeCells count="10">
    <mergeCell ref="A30:B30"/>
    <mergeCell ref="A34:B34"/>
    <mergeCell ref="A7:B7"/>
    <mergeCell ref="A5:B5"/>
    <mergeCell ref="A42:B42"/>
    <mergeCell ref="A43:B43"/>
    <mergeCell ref="A38:B38"/>
    <mergeCell ref="A39:B39"/>
    <mergeCell ref="A40:B40"/>
    <mergeCell ref="A41:B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7.3984375" style="1" customWidth="1"/>
    <col min="2" max="2" width="7.59765625" style="1" customWidth="1"/>
    <col min="3" max="3" width="5.09765625" style="1" customWidth="1"/>
    <col min="4" max="4" width="7.59765625" style="1" customWidth="1"/>
    <col min="5" max="5" width="5.09765625" style="1" customWidth="1"/>
    <col min="6" max="6" width="7.59765625" style="1" customWidth="1"/>
    <col min="7" max="7" width="5.09765625" style="1" customWidth="1"/>
    <col min="8" max="8" width="6.69921875" style="1" customWidth="1"/>
    <col min="9" max="9" width="5.09765625" style="1" customWidth="1"/>
    <col min="10" max="10" width="6.69921875" style="1" customWidth="1"/>
    <col min="11" max="11" width="5.09765625" style="1" customWidth="1"/>
    <col min="12" max="12" width="5.69921875" style="1" customWidth="1"/>
    <col min="13" max="13" width="5.09765625" style="1" customWidth="1"/>
    <col min="14" max="14" width="6.69921875" style="1" customWidth="1"/>
    <col min="15" max="15" width="9" style="172" customWidth="1"/>
    <col min="16" max="16384" width="9" style="1" customWidth="1"/>
  </cols>
  <sheetData>
    <row r="1" spans="1:13" ht="15" customHeight="1">
      <c r="A1" s="2" t="s">
        <v>354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2.75" customHeight="1" thickBot="1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9" t="s">
        <v>260</v>
      </c>
    </row>
    <row r="3" spans="1:14" ht="14.25" customHeight="1" thickTop="1">
      <c r="A3" s="10" t="s">
        <v>382</v>
      </c>
      <c r="B3" s="1111" t="s">
        <v>3</v>
      </c>
      <c r="C3" s="1112"/>
      <c r="D3" s="1113"/>
      <c r="E3" s="1111" t="s">
        <v>355</v>
      </c>
      <c r="F3" s="1113"/>
      <c r="G3" s="1103" t="s">
        <v>383</v>
      </c>
      <c r="H3" s="1104"/>
      <c r="I3" s="1111" t="s">
        <v>384</v>
      </c>
      <c r="J3" s="1113"/>
      <c r="K3" s="1103" t="s">
        <v>356</v>
      </c>
      <c r="L3" s="1104"/>
      <c r="M3" s="1092" t="s">
        <v>385</v>
      </c>
      <c r="N3" s="1106"/>
    </row>
    <row r="4" spans="1:14" ht="13.5">
      <c r="A4" s="50"/>
      <c r="B4" s="1107"/>
      <c r="C4" s="1108"/>
      <c r="D4" s="1114"/>
      <c r="E4" s="1107"/>
      <c r="F4" s="1114"/>
      <c r="G4" s="1100"/>
      <c r="H4" s="1105"/>
      <c r="I4" s="1107"/>
      <c r="J4" s="1114"/>
      <c r="K4" s="1100"/>
      <c r="L4" s="1105"/>
      <c r="M4" s="1107"/>
      <c r="N4" s="1108"/>
    </row>
    <row r="5" spans="1:14" ht="13.5">
      <c r="A5" s="11"/>
      <c r="B5" s="1109" t="s">
        <v>3</v>
      </c>
      <c r="C5" s="260" t="s">
        <v>386</v>
      </c>
      <c r="D5" s="260" t="s">
        <v>386</v>
      </c>
      <c r="E5" s="260" t="s">
        <v>386</v>
      </c>
      <c r="F5" s="260" t="s">
        <v>386</v>
      </c>
      <c r="G5" s="260" t="s">
        <v>386</v>
      </c>
      <c r="H5" s="260" t="s">
        <v>386</v>
      </c>
      <c r="I5" s="260" t="s">
        <v>386</v>
      </c>
      <c r="J5" s="260" t="s">
        <v>386</v>
      </c>
      <c r="K5" s="260" t="s">
        <v>386</v>
      </c>
      <c r="L5" s="260" t="s">
        <v>386</v>
      </c>
      <c r="M5" s="260" t="s">
        <v>386</v>
      </c>
      <c r="N5" s="261" t="s">
        <v>386</v>
      </c>
    </row>
    <row r="6" spans="1:14" ht="13.5">
      <c r="A6" s="54" t="s">
        <v>387</v>
      </c>
      <c r="B6" s="1110"/>
      <c r="C6" s="16" t="s">
        <v>388</v>
      </c>
      <c r="D6" s="52" t="s">
        <v>389</v>
      </c>
      <c r="E6" s="16" t="s">
        <v>388</v>
      </c>
      <c r="F6" s="53" t="s">
        <v>389</v>
      </c>
      <c r="G6" s="16" t="s">
        <v>388</v>
      </c>
      <c r="H6" s="52" t="s">
        <v>389</v>
      </c>
      <c r="I6" s="16" t="s">
        <v>388</v>
      </c>
      <c r="J6" s="53" t="s">
        <v>389</v>
      </c>
      <c r="K6" s="16" t="s">
        <v>388</v>
      </c>
      <c r="L6" s="52" t="s">
        <v>389</v>
      </c>
      <c r="M6" s="16" t="s">
        <v>388</v>
      </c>
      <c r="N6" s="53" t="s">
        <v>389</v>
      </c>
    </row>
    <row r="7" spans="1:14" ht="16.5" customHeight="1">
      <c r="A7" s="26">
        <v>23</v>
      </c>
      <c r="B7" s="165">
        <v>22798</v>
      </c>
      <c r="C7" s="165">
        <v>479</v>
      </c>
      <c r="D7" s="165">
        <v>22319</v>
      </c>
      <c r="E7" s="165">
        <v>288</v>
      </c>
      <c r="F7" s="165">
        <v>11729</v>
      </c>
      <c r="G7" s="165">
        <v>98</v>
      </c>
      <c r="H7" s="165">
        <v>1938</v>
      </c>
      <c r="I7" s="165">
        <v>23</v>
      </c>
      <c r="J7" s="165">
        <v>1598</v>
      </c>
      <c r="K7" s="165">
        <v>1</v>
      </c>
      <c r="L7" s="165">
        <v>255</v>
      </c>
      <c r="M7" s="165">
        <v>69</v>
      </c>
      <c r="N7" s="165">
        <v>6799</v>
      </c>
    </row>
    <row r="8" spans="1:14" ht="16.5" customHeight="1">
      <c r="A8" s="27">
        <v>24</v>
      </c>
      <c r="B8" s="48">
        <v>23173</v>
      </c>
      <c r="C8" s="48">
        <v>493</v>
      </c>
      <c r="D8" s="48">
        <v>22680</v>
      </c>
      <c r="E8" s="48">
        <v>291</v>
      </c>
      <c r="F8" s="48">
        <v>11919</v>
      </c>
      <c r="G8" s="48">
        <v>102</v>
      </c>
      <c r="H8" s="48">
        <v>1955</v>
      </c>
      <c r="I8" s="48">
        <v>23</v>
      </c>
      <c r="J8" s="48">
        <v>1605</v>
      </c>
      <c r="K8" s="48">
        <v>3</v>
      </c>
      <c r="L8" s="48">
        <v>267</v>
      </c>
      <c r="M8" s="48">
        <v>74</v>
      </c>
      <c r="N8" s="165">
        <v>6934</v>
      </c>
    </row>
    <row r="9" spans="1:14" ht="16.5" customHeight="1">
      <c r="A9" s="175">
        <v>25</v>
      </c>
      <c r="B9" s="49">
        <v>23291</v>
      </c>
      <c r="C9" s="49">
        <v>486</v>
      </c>
      <c r="D9" s="49">
        <v>22805</v>
      </c>
      <c r="E9" s="49">
        <v>287</v>
      </c>
      <c r="F9" s="49">
        <v>11998</v>
      </c>
      <c r="G9" s="49">
        <v>104</v>
      </c>
      <c r="H9" s="49">
        <v>1968</v>
      </c>
      <c r="I9" s="49">
        <v>21</v>
      </c>
      <c r="J9" s="49">
        <v>1596</v>
      </c>
      <c r="K9" s="49">
        <v>3</v>
      </c>
      <c r="L9" s="49">
        <v>266</v>
      </c>
      <c r="M9" s="49">
        <v>71</v>
      </c>
      <c r="N9" s="166">
        <v>6977</v>
      </c>
    </row>
    <row r="10" spans="1:14" ht="12.75" customHeight="1">
      <c r="A10" s="11" t="s">
        <v>326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86"/>
      <c r="N10" s="186"/>
    </row>
    <row r="11" spans="1:14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86"/>
      <c r="N11" s="186"/>
    </row>
    <row r="12" spans="1:14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86"/>
      <c r="N12" s="186"/>
    </row>
    <row r="13" spans="1:14" s="335" customFormat="1" ht="13.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  <row r="14" spans="1:14" s="335" customFormat="1" ht="13.5">
      <c r="A14" s="47"/>
      <c r="B14" s="47"/>
      <c r="C14" s="47"/>
      <c r="D14" s="47"/>
      <c r="E14" s="47"/>
      <c r="F14" s="47"/>
      <c r="G14" s="206"/>
      <c r="H14" s="206"/>
      <c r="I14" s="34"/>
      <c r="J14" s="34"/>
      <c r="K14" s="206"/>
      <c r="L14" s="206"/>
      <c r="M14" s="34"/>
      <c r="N14" s="34"/>
    </row>
    <row r="15" spans="1:14" s="335" customFormat="1" ht="13.5">
      <c r="A15" s="47"/>
      <c r="B15" s="4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  <row r="16" spans="1:14" s="335" customFormat="1" ht="13.5">
      <c r="A16" s="47"/>
      <c r="B16" s="4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</row>
    <row r="17" spans="1:14" s="335" customFormat="1" ht="13.5">
      <c r="A17" s="34"/>
      <c r="B17" s="346"/>
      <c r="C17" s="346"/>
      <c r="D17" s="346"/>
      <c r="E17" s="347"/>
      <c r="F17" s="347"/>
      <c r="G17" s="347"/>
      <c r="H17" s="347"/>
      <c r="I17" s="347"/>
      <c r="J17" s="347"/>
      <c r="K17" s="347"/>
      <c r="L17" s="347"/>
      <c r="M17" s="347"/>
      <c r="N17" s="347"/>
    </row>
    <row r="18" spans="1:14" s="335" customFormat="1" ht="13.5">
      <c r="A18" s="34"/>
      <c r="B18" s="346"/>
      <c r="C18" s="346"/>
      <c r="D18" s="346"/>
      <c r="E18" s="347"/>
      <c r="F18" s="347"/>
      <c r="G18" s="347"/>
      <c r="H18" s="347"/>
      <c r="I18" s="347"/>
      <c r="J18" s="347"/>
      <c r="K18" s="347"/>
      <c r="L18" s="347"/>
      <c r="M18" s="347"/>
      <c r="N18" s="347"/>
    </row>
    <row r="19" spans="1:14" s="335" customFormat="1" ht="13.5">
      <c r="A19" s="34"/>
      <c r="B19" s="346"/>
      <c r="C19" s="346"/>
      <c r="D19" s="346"/>
      <c r="E19" s="347"/>
      <c r="F19" s="347"/>
      <c r="G19" s="347"/>
      <c r="H19" s="347"/>
      <c r="I19" s="347"/>
      <c r="J19" s="347"/>
      <c r="K19" s="347"/>
      <c r="L19" s="347"/>
      <c r="M19" s="347"/>
      <c r="N19" s="347"/>
    </row>
    <row r="20" spans="1:14" s="335" customFormat="1" ht="13.5">
      <c r="A20" s="34"/>
      <c r="B20" s="346"/>
      <c r="C20" s="346"/>
      <c r="D20" s="346"/>
      <c r="E20" s="347"/>
      <c r="F20" s="347"/>
      <c r="G20" s="347"/>
      <c r="H20" s="347"/>
      <c r="I20" s="347"/>
      <c r="J20" s="347"/>
      <c r="K20" s="347"/>
      <c r="L20" s="347"/>
      <c r="M20" s="347"/>
      <c r="N20" s="347"/>
    </row>
    <row r="21" spans="1:14" s="335" customFormat="1" ht="13.5">
      <c r="A21" s="34"/>
      <c r="B21" s="346"/>
      <c r="C21" s="346"/>
      <c r="D21" s="346"/>
      <c r="E21" s="347"/>
      <c r="F21" s="347"/>
      <c r="G21" s="347"/>
      <c r="H21" s="347"/>
      <c r="I21" s="347"/>
      <c r="J21" s="347"/>
      <c r="K21" s="347"/>
      <c r="L21" s="347"/>
      <c r="M21" s="347"/>
      <c r="N21" s="347"/>
    </row>
    <row r="22" spans="2:14" s="335" customFormat="1" ht="13.5"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</row>
    <row r="23" ht="13.5"/>
  </sheetData>
  <sheetProtection/>
  <mergeCells count="7">
    <mergeCell ref="K3:L4"/>
    <mergeCell ref="M3:N4"/>
    <mergeCell ref="B5:B6"/>
    <mergeCell ref="B3:D4"/>
    <mergeCell ref="E3:F4"/>
    <mergeCell ref="G3:H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8.59765625" style="1" customWidth="1"/>
    <col min="2" max="12" width="7.09765625" style="1" customWidth="1"/>
    <col min="13" max="13" width="9" style="172" customWidth="1"/>
    <col min="14" max="16384" width="9" style="1" customWidth="1"/>
  </cols>
  <sheetData>
    <row r="1" spans="1:11" ht="15" customHeight="1">
      <c r="A1" s="2" t="s">
        <v>357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12.75" customHeight="1" thickBot="1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159" t="s">
        <v>260</v>
      </c>
    </row>
    <row r="3" spans="1:12" ht="12.75" customHeight="1" thickTop="1">
      <c r="A3" s="349" t="s">
        <v>382</v>
      </c>
      <c r="B3" s="1111" t="s">
        <v>390</v>
      </c>
      <c r="C3" s="1115"/>
      <c r="D3" s="1116"/>
      <c r="E3" s="350" t="s">
        <v>391</v>
      </c>
      <c r="F3" s="351"/>
      <c r="G3" s="350" t="s">
        <v>392</v>
      </c>
      <c r="H3" s="351"/>
      <c r="I3" s="350" t="s">
        <v>393</v>
      </c>
      <c r="J3" s="351"/>
      <c r="K3" s="350" t="s">
        <v>394</v>
      </c>
      <c r="L3" s="352"/>
    </row>
    <row r="4" spans="1:12" ht="12.75" customHeight="1">
      <c r="A4" s="50"/>
      <c r="B4" s="1117"/>
      <c r="C4" s="1118"/>
      <c r="D4" s="1119"/>
      <c r="E4" s="353" t="s">
        <v>358</v>
      </c>
      <c r="F4" s="354"/>
      <c r="G4" s="353" t="s">
        <v>359</v>
      </c>
      <c r="H4" s="354"/>
      <c r="I4" s="353" t="s">
        <v>360</v>
      </c>
      <c r="J4" s="354"/>
      <c r="K4" s="353" t="s">
        <v>361</v>
      </c>
      <c r="L4" s="355"/>
    </row>
    <row r="5" spans="1:12" ht="12.75" customHeight="1">
      <c r="A5" s="11"/>
      <c r="B5" s="1109" t="s">
        <v>390</v>
      </c>
      <c r="C5" s="260" t="s">
        <v>362</v>
      </c>
      <c r="D5" s="36" t="s">
        <v>362</v>
      </c>
      <c r="E5" s="260" t="s">
        <v>362</v>
      </c>
      <c r="F5" s="46" t="s">
        <v>362</v>
      </c>
      <c r="G5" s="260" t="s">
        <v>362</v>
      </c>
      <c r="H5" s="36" t="s">
        <v>362</v>
      </c>
      <c r="I5" s="260" t="s">
        <v>362</v>
      </c>
      <c r="J5" s="46" t="s">
        <v>362</v>
      </c>
      <c r="K5" s="260" t="s">
        <v>362</v>
      </c>
      <c r="L5" s="47" t="s">
        <v>362</v>
      </c>
    </row>
    <row r="6" spans="1:12" ht="12.75" customHeight="1">
      <c r="A6" s="51" t="s">
        <v>387</v>
      </c>
      <c r="B6" s="1110"/>
      <c r="C6" s="16" t="s">
        <v>363</v>
      </c>
      <c r="D6" s="52" t="s">
        <v>364</v>
      </c>
      <c r="E6" s="16" t="s">
        <v>363</v>
      </c>
      <c r="F6" s="53" t="s">
        <v>364</v>
      </c>
      <c r="G6" s="16" t="s">
        <v>363</v>
      </c>
      <c r="H6" s="52" t="s">
        <v>364</v>
      </c>
      <c r="I6" s="16" t="s">
        <v>363</v>
      </c>
      <c r="J6" s="53" t="s">
        <v>364</v>
      </c>
      <c r="K6" s="16" t="s">
        <v>363</v>
      </c>
      <c r="L6" s="53" t="s">
        <v>364</v>
      </c>
    </row>
    <row r="7" spans="1:12" ht="16.5" customHeight="1">
      <c r="A7" s="26">
        <v>23</v>
      </c>
      <c r="B7" s="312">
        <v>4347</v>
      </c>
      <c r="C7" s="312">
        <v>1009</v>
      </c>
      <c r="D7" s="312">
        <v>3338</v>
      </c>
      <c r="E7" s="217">
        <v>12</v>
      </c>
      <c r="F7" s="217">
        <v>99</v>
      </c>
      <c r="G7" s="217">
        <v>241</v>
      </c>
      <c r="H7" s="217">
        <v>862</v>
      </c>
      <c r="I7" s="217">
        <v>228</v>
      </c>
      <c r="J7" s="217">
        <v>936</v>
      </c>
      <c r="K7" s="217">
        <v>528</v>
      </c>
      <c r="L7" s="356">
        <v>1441</v>
      </c>
    </row>
    <row r="8" spans="1:12" ht="16.5" customHeight="1">
      <c r="A8" s="27">
        <v>24</v>
      </c>
      <c r="B8" s="217">
        <v>4480</v>
      </c>
      <c r="C8" s="217">
        <v>1037</v>
      </c>
      <c r="D8" s="217">
        <v>3443</v>
      </c>
      <c r="E8" s="217">
        <v>10</v>
      </c>
      <c r="F8" s="217">
        <v>104</v>
      </c>
      <c r="G8" s="217">
        <v>235</v>
      </c>
      <c r="H8" s="217">
        <v>878</v>
      </c>
      <c r="I8" s="217">
        <v>230</v>
      </c>
      <c r="J8" s="217">
        <v>943</v>
      </c>
      <c r="K8" s="217">
        <v>562</v>
      </c>
      <c r="L8" s="312">
        <v>1518</v>
      </c>
    </row>
    <row r="9" spans="1:12" ht="16.5" customHeight="1">
      <c r="A9" s="175">
        <v>25</v>
      </c>
      <c r="B9" s="357">
        <v>4613</v>
      </c>
      <c r="C9" s="357">
        <v>1016</v>
      </c>
      <c r="D9" s="357">
        <v>3597</v>
      </c>
      <c r="E9" s="357">
        <v>12</v>
      </c>
      <c r="F9" s="357">
        <v>105</v>
      </c>
      <c r="G9" s="357">
        <v>228</v>
      </c>
      <c r="H9" s="357">
        <v>909</v>
      </c>
      <c r="I9" s="357">
        <v>234</v>
      </c>
      <c r="J9" s="357">
        <v>959</v>
      </c>
      <c r="K9" s="357">
        <v>542</v>
      </c>
      <c r="L9" s="358">
        <v>1624</v>
      </c>
    </row>
    <row r="10" spans="1:12" ht="12.75" customHeight="1">
      <c r="A10" s="11" t="s">
        <v>326</v>
      </c>
      <c r="B10" s="359"/>
      <c r="C10" s="11"/>
      <c r="D10" s="11"/>
      <c r="E10" s="359"/>
      <c r="F10" s="359"/>
      <c r="G10" s="359"/>
      <c r="H10" s="359"/>
      <c r="I10" s="359"/>
      <c r="J10" s="359"/>
      <c r="K10" s="359"/>
      <c r="L10" s="360" t="s">
        <v>395</v>
      </c>
    </row>
    <row r="12" spans="3:4" ht="15" customHeight="1">
      <c r="C12" s="361"/>
      <c r="D12" s="361"/>
    </row>
    <row r="13" spans="1:15" s="335" customFormat="1" ht="13.5">
      <c r="A13" s="205"/>
      <c r="B13" s="206"/>
      <c r="C13" s="206"/>
      <c r="D13" s="206"/>
      <c r="E13" s="206"/>
      <c r="F13" s="206"/>
      <c r="G13" s="206"/>
      <c r="H13" s="206"/>
      <c r="I13" s="206"/>
      <c r="J13" s="206"/>
      <c r="K13" s="178"/>
      <c r="L13" s="206"/>
      <c r="M13" s="206"/>
      <c r="N13" s="206"/>
      <c r="O13" s="336"/>
    </row>
    <row r="14" spans="1:14" s="335" customFormat="1" ht="13.5">
      <c r="A14" s="178"/>
      <c r="B14" s="47"/>
      <c r="C14" s="47"/>
      <c r="D14" s="47"/>
      <c r="E14" s="206"/>
      <c r="F14" s="206"/>
      <c r="G14" s="206"/>
      <c r="H14" s="206"/>
      <c r="I14" s="206"/>
      <c r="J14" s="206"/>
      <c r="K14" s="178"/>
      <c r="L14" s="206"/>
      <c r="M14" s="206"/>
      <c r="N14" s="206"/>
    </row>
    <row r="15" spans="1:14" s="335" customFormat="1" ht="13.5">
      <c r="A15" s="34"/>
      <c r="B15" s="4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  <row r="16" spans="1:14" s="335" customFormat="1" ht="13.5">
      <c r="A16" s="34"/>
      <c r="B16" s="4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</row>
    <row r="17" spans="1:14" s="335" customFormat="1" ht="13.5">
      <c r="A17" s="34"/>
      <c r="B17" s="321"/>
      <c r="E17" s="336"/>
      <c r="F17" s="336"/>
      <c r="G17" s="336"/>
      <c r="H17" s="336"/>
      <c r="I17" s="336"/>
      <c r="J17" s="336"/>
      <c r="K17" s="336"/>
      <c r="L17" s="336"/>
      <c r="M17" s="336"/>
      <c r="N17" s="336"/>
    </row>
    <row r="18" spans="1:14" s="335" customFormat="1" ht="13.5">
      <c r="A18" s="34"/>
      <c r="B18" s="321"/>
      <c r="E18" s="336"/>
      <c r="F18" s="336"/>
      <c r="G18" s="336"/>
      <c r="H18" s="336"/>
      <c r="I18" s="336"/>
      <c r="J18" s="336"/>
      <c r="K18" s="336"/>
      <c r="L18" s="336"/>
      <c r="M18" s="336"/>
      <c r="N18" s="336"/>
    </row>
    <row r="19" spans="1:14" s="335" customFormat="1" ht="13.5">
      <c r="A19" s="34"/>
      <c r="B19" s="321"/>
      <c r="E19" s="336"/>
      <c r="F19" s="336"/>
      <c r="G19" s="336"/>
      <c r="H19" s="336"/>
      <c r="I19" s="336"/>
      <c r="J19" s="336"/>
      <c r="K19" s="336"/>
      <c r="L19" s="336"/>
      <c r="M19" s="336"/>
      <c r="N19" s="336"/>
    </row>
    <row r="20" spans="1:14" s="335" customFormat="1" ht="13.5">
      <c r="A20" s="34"/>
      <c r="B20" s="321"/>
      <c r="E20" s="336"/>
      <c r="F20" s="336"/>
      <c r="G20" s="336"/>
      <c r="H20" s="336"/>
      <c r="I20" s="336"/>
      <c r="J20" s="336"/>
      <c r="K20" s="336"/>
      <c r="L20" s="336"/>
      <c r="M20" s="336"/>
      <c r="N20" s="336"/>
    </row>
    <row r="21" spans="1:14" s="335" customFormat="1" ht="13.5">
      <c r="A21" s="34"/>
      <c r="B21" s="321"/>
      <c r="E21" s="336"/>
      <c r="F21" s="336"/>
      <c r="G21" s="336"/>
      <c r="H21" s="336"/>
      <c r="I21" s="336"/>
      <c r="J21" s="336"/>
      <c r="K21" s="336"/>
      <c r="L21" s="336"/>
      <c r="M21" s="336"/>
      <c r="N21" s="336"/>
    </row>
    <row r="22" spans="2:14" s="335" customFormat="1" ht="13.5"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</row>
    <row r="23" s="335" customFormat="1" ht="13.5"/>
    <row r="24" s="172" customFormat="1" ht="13.5"/>
  </sheetData>
  <sheetProtection/>
  <mergeCells count="2">
    <mergeCell ref="B3:D4"/>
    <mergeCell ref="B5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2014-10-17T06:16:00Z</dcterms:created>
  <dcterms:modified xsi:type="dcterms:W3CDTF">2014-10-17T06:16:07Z</dcterms:modified>
  <cp:category/>
  <cp:version/>
  <cp:contentType/>
  <cp:contentStatus/>
</cp:coreProperties>
</file>